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excel_files_to_merge\"/>
    </mc:Choice>
  </mc:AlternateContent>
  <xr:revisionPtr revIDLastSave="0" documentId="13_ncr:1_{A32BF712-FD30-44C0-9BAB-522C46D2A6A2}" xr6:coauthVersionLast="47" xr6:coauthVersionMax="47" xr10:uidLastSave="{00000000-0000-0000-0000-000000000000}"/>
  <bookViews>
    <workbookView xWindow="-120" yWindow="-120" windowWidth="29040" windowHeight="16440" xr2:uid="{A52C1955-7118-4E6C-A6E6-FCCE9674D716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Coordination!$R$2604:$R$2607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Q12" i="2" s="1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R12" i="3"/>
  <c r="BS12" i="3"/>
  <c r="BR13" i="3"/>
  <c r="BS13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S29" i="3"/>
  <c r="BS30" i="3"/>
  <c r="BR31" i="3"/>
  <c r="BR32" i="3"/>
  <c r="BR33" i="3"/>
  <c r="BS33" i="3"/>
  <c r="BR34" i="3"/>
  <c r="BS34" i="3"/>
  <c r="BR35" i="3"/>
  <c r="BS35" i="3"/>
  <c r="BR36" i="3"/>
  <c r="BS36" i="3"/>
  <c r="BR37" i="3"/>
  <c r="BS37" i="3"/>
  <c r="BR38" i="3"/>
  <c r="BS38" i="3"/>
  <c r="BR39" i="3"/>
  <c r="BS39" i="3"/>
  <c r="BR40" i="3"/>
  <c r="BS40" i="3"/>
  <c r="BR41" i="3"/>
  <c r="BS41" i="3"/>
  <c r="BS42" i="3"/>
  <c r="BS43" i="3"/>
  <c r="BR44" i="3"/>
  <c r="BS44" i="3"/>
  <c r="BR45" i="3"/>
  <c r="BS45" i="3"/>
  <c r="BR46" i="3"/>
  <c r="BR47" i="3"/>
  <c r="BR48" i="3"/>
  <c r="BS48" i="3"/>
  <c r="BR49" i="3"/>
  <c r="BS49" i="3"/>
  <c r="BR50" i="3"/>
  <c r="BS50" i="3"/>
  <c r="BR51" i="3"/>
  <c r="BS51" i="3"/>
  <c r="BR52" i="3"/>
  <c r="BS52" i="3"/>
  <c r="BR53" i="3"/>
  <c r="BS53" i="3"/>
  <c r="BR54" i="3"/>
  <c r="BS54" i="3"/>
  <c r="BS55" i="3"/>
  <c r="BS56" i="3"/>
  <c r="BR57" i="3"/>
  <c r="BS57" i="3"/>
  <c r="BR58" i="3"/>
  <c r="BS58" i="3"/>
  <c r="BR59" i="3"/>
  <c r="BS59" i="3"/>
  <c r="BR60" i="3"/>
  <c r="BR61" i="3"/>
  <c r="BR62" i="3"/>
  <c r="BS62" i="3"/>
  <c r="BR63" i="3"/>
  <c r="BS63" i="3"/>
  <c r="BR64" i="3"/>
  <c r="BS64" i="3"/>
  <c r="BR65" i="3"/>
  <c r="BS65" i="3"/>
  <c r="BR66" i="3"/>
  <c r="BS66" i="3"/>
  <c r="BR67" i="3"/>
  <c r="BS67" i="3"/>
  <c r="BR68" i="3"/>
  <c r="BS68" i="3"/>
  <c r="BR69" i="3"/>
  <c r="BS69" i="3"/>
  <c r="BS70" i="3"/>
  <c r="BS71" i="3"/>
  <c r="BR72" i="3"/>
  <c r="BS72" i="3"/>
  <c r="BR73" i="3"/>
  <c r="BS73" i="3"/>
  <c r="BR74" i="3"/>
  <c r="BS74" i="3"/>
  <c r="BR75" i="3"/>
  <c r="BR76" i="3"/>
  <c r="BR77" i="3"/>
  <c r="BS77" i="3"/>
  <c r="BR78" i="3"/>
  <c r="BS78" i="3"/>
  <c r="BR79" i="3"/>
  <c r="BS79" i="3"/>
  <c r="BR80" i="3"/>
  <c r="BS80" i="3"/>
  <c r="BR81" i="3"/>
  <c r="BS81" i="3"/>
  <c r="BR82" i="3"/>
  <c r="BS82" i="3"/>
  <c r="BR83" i="3"/>
  <c r="BS83" i="3"/>
  <c r="BR84" i="3"/>
  <c r="BS84" i="3"/>
  <c r="BR85" i="3"/>
  <c r="BS85" i="3"/>
  <c r="BS86" i="3"/>
  <c r="BS87" i="3"/>
  <c r="BR88" i="3"/>
  <c r="BS88" i="3"/>
  <c r="BR89" i="3"/>
  <c r="BS89" i="3"/>
  <c r="BR90" i="3"/>
  <c r="BR91" i="3"/>
  <c r="BR92" i="3"/>
  <c r="BS92" i="3"/>
  <c r="BR93" i="3"/>
  <c r="BS93" i="3"/>
  <c r="BR94" i="3"/>
  <c r="BS94" i="3"/>
  <c r="BR95" i="3"/>
  <c r="BS95" i="3"/>
  <c r="BR96" i="3"/>
  <c r="BS96" i="3"/>
  <c r="BR97" i="3"/>
  <c r="BS97" i="3"/>
  <c r="BR98" i="3"/>
  <c r="BS98" i="3"/>
  <c r="BR99" i="3"/>
  <c r="BS99" i="3"/>
  <c r="BR100" i="3"/>
  <c r="BS100" i="3"/>
  <c r="BS101" i="3"/>
  <c r="BS102" i="3"/>
  <c r="BS103" i="3"/>
  <c r="BS104" i="3"/>
  <c r="CA114" i="4"/>
  <c r="BZ115" i="4"/>
  <c r="CB114" i="4"/>
  <c r="CA113" i="4"/>
  <c r="BZ114" i="4"/>
  <c r="CB113" i="4"/>
  <c r="CA112" i="4"/>
  <c r="BZ113" i="4"/>
  <c r="CB112" i="4"/>
  <c r="CA111" i="4"/>
  <c r="BZ112" i="4"/>
  <c r="CB111" i="4"/>
  <c r="CA110" i="4"/>
  <c r="BZ111" i="4"/>
  <c r="CB110" i="4"/>
  <c r="CA109" i="4"/>
  <c r="BZ110" i="4"/>
  <c r="CB109" i="4"/>
  <c r="CA108" i="4"/>
  <c r="BZ109" i="4"/>
  <c r="CB108" i="4"/>
  <c r="CA107" i="4"/>
  <c r="BZ108" i="4"/>
  <c r="BZ107" i="4"/>
  <c r="CB107" i="4"/>
  <c r="CA106" i="4"/>
  <c r="CB106" i="4"/>
  <c r="CA105" i="4"/>
  <c r="BZ106" i="4"/>
  <c r="CB105" i="4"/>
  <c r="CA104" i="4"/>
  <c r="BZ105" i="4"/>
  <c r="BZ104" i="4"/>
  <c r="CB104" i="4"/>
  <c r="CA103" i="4"/>
  <c r="BZ103" i="4"/>
  <c r="CB103" i="4"/>
  <c r="CA102" i="4"/>
  <c r="BZ102" i="4"/>
  <c r="CB102" i="4"/>
  <c r="CA101" i="4"/>
  <c r="BZ101" i="4"/>
  <c r="CB101" i="4"/>
  <c r="CA100" i="4"/>
  <c r="BZ100" i="4"/>
  <c r="CB100" i="4"/>
  <c r="BX114" i="4"/>
  <c r="BW113" i="4"/>
  <c r="BY113" i="4"/>
  <c r="BX113" i="4"/>
  <c r="BW112" i="4"/>
  <c r="BY112" i="4"/>
  <c r="BX112" i="4"/>
  <c r="BW111" i="4"/>
  <c r="BY111" i="4"/>
  <c r="BX111" i="4"/>
  <c r="BW110" i="4"/>
  <c r="BY110" i="4"/>
  <c r="BX110" i="4"/>
  <c r="BW109" i="4"/>
  <c r="BY109" i="4"/>
  <c r="BX109" i="4"/>
  <c r="BX108" i="4"/>
  <c r="BW108" i="4"/>
  <c r="BY108" i="4"/>
  <c r="BW107" i="4"/>
  <c r="BY107" i="4"/>
  <c r="BX107" i="4"/>
  <c r="BW106" i="4"/>
  <c r="BY106" i="4"/>
  <c r="BX106" i="4"/>
  <c r="BW105" i="4"/>
  <c r="BY105" i="4"/>
  <c r="BX105" i="4"/>
  <c r="BX104" i="4"/>
  <c r="BW104" i="4"/>
  <c r="BY104" i="4"/>
  <c r="BX103" i="4"/>
  <c r="BW103" i="4"/>
  <c r="BY103" i="4"/>
  <c r="BX102" i="4"/>
  <c r="BW102" i="4"/>
  <c r="BY102" i="4"/>
  <c r="BX101" i="4"/>
  <c r="BW101" i="4"/>
  <c r="BY101" i="4"/>
  <c r="BX100" i="4"/>
  <c r="BW100" i="4"/>
  <c r="BY100" i="4"/>
  <c r="BT114" i="4"/>
  <c r="BV114" i="4"/>
  <c r="BU113" i="4"/>
  <c r="BT113" i="4"/>
  <c r="BV113" i="4"/>
  <c r="BU112" i="4"/>
  <c r="BT112" i="4"/>
  <c r="BV112" i="4"/>
  <c r="BU111" i="4"/>
  <c r="BT111" i="4"/>
  <c r="BV111" i="4"/>
  <c r="BU110" i="4"/>
  <c r="BT110" i="4"/>
  <c r="BV110" i="4"/>
  <c r="BU109" i="4"/>
  <c r="BT109" i="4"/>
  <c r="BV109" i="4"/>
  <c r="BU108" i="4"/>
  <c r="BT108" i="4"/>
  <c r="BV108" i="4"/>
  <c r="BU107" i="4"/>
  <c r="BT107" i="4"/>
  <c r="BV107" i="4"/>
  <c r="BU106" i="4"/>
  <c r="BT106" i="4"/>
  <c r="BV106" i="4"/>
  <c r="BU105" i="4"/>
  <c r="BT105" i="4"/>
  <c r="BV105" i="4"/>
  <c r="BT104" i="4"/>
  <c r="BU104" i="4"/>
  <c r="BV104" i="4"/>
  <c r="BT103" i="4"/>
  <c r="BU103" i="4"/>
  <c r="BV103" i="4"/>
  <c r="BT102" i="4"/>
  <c r="BU102" i="4"/>
  <c r="BV102" i="4"/>
  <c r="BT101" i="4"/>
  <c r="BU101" i="4"/>
  <c r="BV101" i="4"/>
  <c r="BT100" i="4"/>
  <c r="BU100" i="4"/>
  <c r="BV100" i="4"/>
  <c r="BQ114" i="4"/>
  <c r="BR114" i="4"/>
  <c r="BS113" i="4"/>
  <c r="BQ113" i="4"/>
  <c r="BR113" i="4"/>
  <c r="BS112" i="4"/>
  <c r="BQ112" i="4"/>
  <c r="BR112" i="4"/>
  <c r="BS111" i="4"/>
  <c r="BQ111" i="4"/>
  <c r="BR111" i="4"/>
  <c r="BS110" i="4"/>
  <c r="BQ110" i="4"/>
  <c r="BR110" i="4"/>
  <c r="BS109" i="4"/>
  <c r="BQ109" i="4"/>
  <c r="BR109" i="4"/>
  <c r="BS108" i="4"/>
  <c r="BQ108" i="4"/>
  <c r="BR108" i="4"/>
  <c r="BS107" i="4"/>
  <c r="BQ107" i="4"/>
  <c r="BR107" i="4"/>
  <c r="BQ106" i="4"/>
  <c r="BS106" i="4"/>
  <c r="BR106" i="4"/>
  <c r="BS105" i="4"/>
  <c r="BQ105" i="4"/>
  <c r="BR105" i="4"/>
  <c r="BS104" i="4"/>
  <c r="BQ104" i="4"/>
  <c r="BR104" i="4"/>
  <c r="BQ103" i="4"/>
  <c r="BS103" i="4"/>
  <c r="BR103" i="4"/>
  <c r="BQ102" i="4"/>
  <c r="BS102" i="4"/>
  <c r="BR102" i="4"/>
  <c r="BQ101" i="4"/>
  <c r="BS101" i="4"/>
  <c r="BR101" i="4"/>
  <c r="BQ100" i="4"/>
  <c r="BS100" i="4"/>
  <c r="BR100" i="4"/>
  <c r="CA95" i="4"/>
  <c r="BZ96" i="4"/>
  <c r="CB95" i="4"/>
  <c r="CA94" i="4"/>
  <c r="BZ95" i="4"/>
  <c r="CB94" i="4"/>
  <c r="CA93" i="4"/>
  <c r="BZ94" i="4"/>
  <c r="BZ93" i="4"/>
  <c r="CB93" i="4"/>
  <c r="CA92" i="4"/>
  <c r="CB92" i="4"/>
  <c r="CA91" i="4"/>
  <c r="BZ92" i="4"/>
  <c r="CB91" i="4"/>
  <c r="CA90" i="4"/>
  <c r="BZ91" i="4"/>
  <c r="CB90" i="4"/>
  <c r="CA89" i="4"/>
  <c r="BZ90" i="4"/>
  <c r="CB89" i="4"/>
  <c r="CA88" i="4"/>
  <c r="BZ89" i="4"/>
  <c r="CB88" i="4"/>
  <c r="CA87" i="4"/>
  <c r="BZ88" i="4"/>
  <c r="CB87" i="4"/>
  <c r="CA86" i="4"/>
  <c r="BZ87" i="4"/>
  <c r="CB86" i="4"/>
  <c r="CA85" i="4"/>
  <c r="BZ86" i="4"/>
  <c r="BZ85" i="4"/>
  <c r="CB85" i="4"/>
  <c r="CA84" i="4"/>
  <c r="CB84" i="4"/>
  <c r="CA83" i="4"/>
  <c r="BZ84" i="4"/>
  <c r="BZ83" i="4"/>
  <c r="CB83" i="4"/>
  <c r="BX97" i="4"/>
  <c r="BW96" i="4"/>
  <c r="BY96" i="4"/>
  <c r="BX96" i="4"/>
  <c r="BW95" i="4"/>
  <c r="BY95" i="4"/>
  <c r="BX95" i="4"/>
  <c r="BW94" i="4"/>
  <c r="BY94" i="4"/>
  <c r="BX94" i="4"/>
  <c r="BW93" i="4"/>
  <c r="BY93" i="4"/>
  <c r="BX93" i="4"/>
  <c r="BW92" i="4"/>
  <c r="BY92" i="4"/>
  <c r="BX92" i="4"/>
  <c r="BW91" i="4"/>
  <c r="BY91" i="4"/>
  <c r="BX91" i="4"/>
  <c r="BW90" i="4"/>
  <c r="BY90" i="4"/>
  <c r="BX90" i="4"/>
  <c r="BW89" i="4"/>
  <c r="BY89" i="4"/>
  <c r="BX89" i="4"/>
  <c r="BW88" i="4"/>
  <c r="BY88" i="4"/>
  <c r="BX88" i="4"/>
  <c r="BW87" i="4"/>
  <c r="BY87" i="4"/>
  <c r="BX87" i="4"/>
  <c r="BX86" i="4"/>
  <c r="BW86" i="4"/>
  <c r="BY86" i="4"/>
  <c r="BW85" i="4"/>
  <c r="BY85" i="4"/>
  <c r="BX85" i="4"/>
  <c r="BX84" i="4"/>
  <c r="BW84" i="4"/>
  <c r="BY84" i="4"/>
  <c r="BX83" i="4"/>
  <c r="BW83" i="4"/>
  <c r="BY83" i="4"/>
  <c r="BT96" i="4"/>
  <c r="BV96" i="4"/>
  <c r="BU95" i="4"/>
  <c r="BT95" i="4"/>
  <c r="BV95" i="4"/>
  <c r="BU94" i="4"/>
  <c r="BT94" i="4"/>
  <c r="BV94" i="4"/>
  <c r="BU93" i="4"/>
  <c r="BT93" i="4"/>
  <c r="BV93" i="4"/>
  <c r="BU92" i="4"/>
  <c r="BT92" i="4"/>
  <c r="BV92" i="4"/>
  <c r="BU91" i="4"/>
  <c r="BT91" i="4"/>
  <c r="BV91" i="4"/>
  <c r="BU90" i="4"/>
  <c r="BT90" i="4"/>
  <c r="BV90" i="4"/>
  <c r="BU89" i="4"/>
  <c r="BT89" i="4"/>
  <c r="BV89" i="4"/>
  <c r="BU88" i="4"/>
  <c r="BT88" i="4"/>
  <c r="BV88" i="4"/>
  <c r="BU87" i="4"/>
  <c r="BT87" i="4"/>
  <c r="BV87" i="4"/>
  <c r="BU86" i="4"/>
  <c r="BT86" i="4"/>
  <c r="BV86" i="4"/>
  <c r="BT85" i="4"/>
  <c r="BU85" i="4"/>
  <c r="BV85" i="4"/>
  <c r="BU84" i="4"/>
  <c r="BT84" i="4"/>
  <c r="BV84" i="4"/>
  <c r="BU83" i="4"/>
  <c r="BT83" i="4"/>
  <c r="BV83" i="4"/>
  <c r="BQ96" i="4"/>
  <c r="BR96" i="4"/>
  <c r="BS95" i="4"/>
  <c r="BQ95" i="4"/>
  <c r="BR95" i="4"/>
  <c r="BS94" i="4"/>
  <c r="BQ94" i="4"/>
  <c r="BR94" i="4"/>
  <c r="BS93" i="4"/>
  <c r="BQ93" i="4"/>
  <c r="BR93" i="4"/>
  <c r="BS92" i="4"/>
  <c r="BQ92" i="4"/>
  <c r="BR92" i="4"/>
  <c r="BS91" i="4"/>
  <c r="BQ91" i="4"/>
  <c r="BR91" i="4"/>
  <c r="BS90" i="4"/>
  <c r="BQ90" i="4"/>
  <c r="BR90" i="4"/>
  <c r="BS89" i="4"/>
  <c r="BQ89" i="4"/>
  <c r="BR89" i="4"/>
  <c r="BS88" i="4"/>
  <c r="BQ88" i="4"/>
  <c r="BR88" i="4"/>
  <c r="BS87" i="4"/>
  <c r="BQ87" i="4"/>
  <c r="BR87" i="4"/>
  <c r="BS86" i="4"/>
  <c r="BQ86" i="4"/>
  <c r="BR86" i="4"/>
  <c r="BQ85" i="4"/>
  <c r="BS85" i="4"/>
  <c r="BR85" i="4"/>
  <c r="BS84" i="4"/>
  <c r="BQ84" i="4"/>
  <c r="BR84" i="4"/>
  <c r="BS83" i="4"/>
  <c r="BQ83" i="4"/>
  <c r="BR83" i="4"/>
  <c r="CA79" i="4"/>
  <c r="BZ79" i="4"/>
  <c r="CB79" i="4"/>
  <c r="CA78" i="4"/>
  <c r="BZ78" i="4"/>
  <c r="CB78" i="4"/>
  <c r="CA77" i="4"/>
  <c r="BZ77" i="4"/>
  <c r="CB77" i="4"/>
  <c r="CA76" i="4"/>
  <c r="BZ76" i="4"/>
  <c r="CB76" i="4"/>
  <c r="CA75" i="4"/>
  <c r="BZ75" i="4"/>
  <c r="BZ74" i="4"/>
  <c r="CB75" i="4"/>
  <c r="CA74" i="4"/>
  <c r="CB74" i="4"/>
  <c r="CA73" i="4"/>
  <c r="BZ73" i="4"/>
  <c r="CB73" i="4"/>
  <c r="CA72" i="4"/>
  <c r="BZ72" i="4"/>
  <c r="BZ71" i="4"/>
  <c r="CB72" i="4"/>
  <c r="CA71" i="4"/>
  <c r="BZ70" i="4"/>
  <c r="CB71" i="4"/>
  <c r="CA70" i="4"/>
  <c r="CB70" i="4"/>
  <c r="CA69" i="4"/>
  <c r="BZ69" i="4"/>
  <c r="CB69" i="4"/>
  <c r="CA68" i="4"/>
  <c r="BZ68" i="4"/>
  <c r="CB68" i="4"/>
  <c r="CA67" i="4"/>
  <c r="BZ67" i="4"/>
  <c r="CB67" i="4"/>
  <c r="BX80" i="4"/>
  <c r="BW80" i="4"/>
  <c r="BY80" i="4"/>
  <c r="BX79" i="4"/>
  <c r="BW79" i="4"/>
  <c r="BY79" i="4"/>
  <c r="BX78" i="4"/>
  <c r="BW78" i="4"/>
  <c r="BY78" i="4"/>
  <c r="BX77" i="4"/>
  <c r="BW77" i="4"/>
  <c r="BY77" i="4"/>
  <c r="BX76" i="4"/>
  <c r="BW76" i="4"/>
  <c r="BY76" i="4"/>
  <c r="BX75" i="4"/>
  <c r="BW75" i="4"/>
  <c r="BY75" i="4"/>
  <c r="BX74" i="4"/>
  <c r="BW74" i="4"/>
  <c r="BY74" i="4"/>
  <c r="BX73" i="4"/>
  <c r="BW73" i="4"/>
  <c r="BY73" i="4"/>
  <c r="BX72" i="4"/>
  <c r="BW72" i="4"/>
  <c r="BY72" i="4"/>
  <c r="BX71" i="4"/>
  <c r="BW71" i="4"/>
  <c r="BY71" i="4"/>
  <c r="BX70" i="4"/>
  <c r="BW70" i="4"/>
  <c r="BY70" i="4"/>
  <c r="BX69" i="4"/>
  <c r="BW69" i="4"/>
  <c r="BY69" i="4"/>
  <c r="BX68" i="4"/>
  <c r="BW68" i="4"/>
  <c r="BY68" i="4"/>
  <c r="BX67" i="4"/>
  <c r="BW67" i="4"/>
  <c r="BY67" i="4"/>
  <c r="BT80" i="4"/>
  <c r="BV80" i="4"/>
  <c r="BU80" i="4"/>
  <c r="BT79" i="4"/>
  <c r="BV79" i="4"/>
  <c r="BU79" i="4"/>
  <c r="BT78" i="4"/>
  <c r="BV78" i="4"/>
  <c r="BU78" i="4"/>
  <c r="BT77" i="4"/>
  <c r="BV77" i="4"/>
  <c r="BU77" i="4"/>
  <c r="BT76" i="4"/>
  <c r="BV76" i="4"/>
  <c r="BU76" i="4"/>
  <c r="BT75" i="4"/>
  <c r="BV75" i="4"/>
  <c r="BU75" i="4"/>
  <c r="BT74" i="4"/>
  <c r="BV74" i="4"/>
  <c r="BU74" i="4"/>
  <c r="BT73" i="4"/>
  <c r="BV73" i="4"/>
  <c r="BU73" i="4"/>
  <c r="BT72" i="4"/>
  <c r="BV72" i="4"/>
  <c r="BU72" i="4"/>
  <c r="BT71" i="4"/>
  <c r="BV71" i="4"/>
  <c r="BU71" i="4"/>
  <c r="BT70" i="4"/>
  <c r="BV70" i="4"/>
  <c r="BU70" i="4"/>
  <c r="BT69" i="4"/>
  <c r="BV69" i="4"/>
  <c r="BU69" i="4"/>
  <c r="BT68" i="4"/>
  <c r="BV68" i="4"/>
  <c r="BU68" i="4"/>
  <c r="BT67" i="4"/>
  <c r="BV67" i="4"/>
  <c r="BU67" i="4"/>
  <c r="BQ79" i="4"/>
  <c r="BS79" i="4"/>
  <c r="BR79" i="4"/>
  <c r="BQ78" i="4"/>
  <c r="BS78" i="4"/>
  <c r="BR78" i="4"/>
  <c r="BQ77" i="4"/>
  <c r="BS77" i="4"/>
  <c r="BR77" i="4"/>
  <c r="BQ76" i="4"/>
  <c r="BS76" i="4"/>
  <c r="BR76" i="4"/>
  <c r="BQ75" i="4"/>
  <c r="BS75" i="4"/>
  <c r="BR75" i="4"/>
  <c r="BQ74" i="4"/>
  <c r="BS74" i="4"/>
  <c r="BR74" i="4"/>
  <c r="BQ73" i="4"/>
  <c r="BS73" i="4"/>
  <c r="BR73" i="4"/>
  <c r="BQ72" i="4"/>
  <c r="BS72" i="4"/>
  <c r="BR72" i="4"/>
  <c r="BQ71" i="4"/>
  <c r="BS71" i="4"/>
  <c r="BR71" i="4"/>
  <c r="BQ70" i="4"/>
  <c r="BS70" i="4"/>
  <c r="BR70" i="4"/>
  <c r="BQ69" i="4"/>
  <c r="BS69" i="4"/>
  <c r="BR69" i="4"/>
  <c r="BQ68" i="4"/>
  <c r="BS68" i="4"/>
  <c r="BR68" i="4"/>
  <c r="BQ67" i="4"/>
  <c r="BS67" i="4"/>
  <c r="BR67" i="4"/>
  <c r="CA64" i="4"/>
  <c r="BZ64" i="4"/>
  <c r="CB64" i="4"/>
  <c r="CA63" i="4"/>
  <c r="BZ63" i="4"/>
  <c r="CB63" i="4"/>
  <c r="CA62" i="4"/>
  <c r="BZ62" i="4"/>
  <c r="CB62" i="4"/>
  <c r="CA61" i="4"/>
  <c r="BZ61" i="4"/>
  <c r="CB61" i="4"/>
  <c r="CA60" i="4"/>
  <c r="BZ60" i="4"/>
  <c r="CB60" i="4"/>
  <c r="CA59" i="4"/>
  <c r="BZ59" i="4"/>
  <c r="CB59" i="4"/>
  <c r="CA58" i="4"/>
  <c r="BZ58" i="4"/>
  <c r="CB58" i="4"/>
  <c r="CA57" i="4"/>
  <c r="BZ57" i="4"/>
  <c r="BZ56" i="4"/>
  <c r="CB57" i="4"/>
  <c r="CA56" i="4"/>
  <c r="CB56" i="4"/>
  <c r="CA55" i="4"/>
  <c r="BZ55" i="4"/>
  <c r="BZ54" i="4"/>
  <c r="CB55" i="4"/>
  <c r="CA54" i="4"/>
  <c r="CB54" i="4"/>
  <c r="CA53" i="4"/>
  <c r="BZ53" i="4"/>
  <c r="CB53" i="4"/>
  <c r="BX64" i="4"/>
  <c r="BW63" i="4"/>
  <c r="BY63" i="4"/>
  <c r="BX63" i="4"/>
  <c r="BW62" i="4"/>
  <c r="BY62" i="4"/>
  <c r="BX62" i="4"/>
  <c r="BW61" i="4"/>
  <c r="BY61" i="4"/>
  <c r="BX61" i="4"/>
  <c r="BW60" i="4"/>
  <c r="BY60" i="4"/>
  <c r="BX60" i="4"/>
  <c r="BW59" i="4"/>
  <c r="BY59" i="4"/>
  <c r="BX59" i="4"/>
  <c r="BW58" i="4"/>
  <c r="BY58" i="4"/>
  <c r="BX58" i="4"/>
  <c r="BW57" i="4"/>
  <c r="BY57" i="4"/>
  <c r="BX57" i="4"/>
  <c r="BW56" i="4"/>
  <c r="BY56" i="4"/>
  <c r="BX56" i="4"/>
  <c r="BW55" i="4"/>
  <c r="BY55" i="4"/>
  <c r="BX55" i="4"/>
  <c r="BW54" i="4"/>
  <c r="BY54" i="4"/>
  <c r="BX54" i="4"/>
  <c r="BX53" i="4"/>
  <c r="BW53" i="4"/>
  <c r="BY53" i="4"/>
  <c r="BT63" i="4"/>
  <c r="BV63" i="4"/>
  <c r="BU62" i="4"/>
  <c r="BT62" i="4"/>
  <c r="BV62" i="4"/>
  <c r="BU61" i="4"/>
  <c r="BT61" i="4"/>
  <c r="BV61" i="4"/>
  <c r="BU60" i="4"/>
  <c r="BT60" i="4"/>
  <c r="BV60" i="4"/>
  <c r="BU59" i="4"/>
  <c r="BT59" i="4"/>
  <c r="BV59" i="4"/>
  <c r="BU58" i="4"/>
  <c r="BT58" i="4"/>
  <c r="BV58" i="4"/>
  <c r="BU57" i="4"/>
  <c r="BT57" i="4"/>
  <c r="BV57" i="4"/>
  <c r="BU56" i="4"/>
  <c r="BT56" i="4"/>
  <c r="BV56" i="4"/>
  <c r="BU55" i="4"/>
  <c r="BT55" i="4"/>
  <c r="BV55" i="4"/>
  <c r="BU54" i="4"/>
  <c r="BT54" i="4"/>
  <c r="BV54" i="4"/>
  <c r="BU53" i="4"/>
  <c r="BT53" i="4"/>
  <c r="BV53" i="4"/>
  <c r="BQ64" i="4"/>
  <c r="BS64" i="4"/>
  <c r="BR64" i="4"/>
  <c r="BQ63" i="4"/>
  <c r="BS63" i="4"/>
  <c r="BR63" i="4"/>
  <c r="BQ62" i="4"/>
  <c r="BS62" i="4"/>
  <c r="BR62" i="4"/>
  <c r="BQ61" i="4"/>
  <c r="BS61" i="4"/>
  <c r="BR61" i="4"/>
  <c r="BQ60" i="4"/>
  <c r="BS60" i="4"/>
  <c r="BR60" i="4"/>
  <c r="BQ59" i="4"/>
  <c r="BS59" i="4"/>
  <c r="BR59" i="4"/>
  <c r="BQ58" i="4"/>
  <c r="BS58" i="4"/>
  <c r="BR58" i="4"/>
  <c r="BQ57" i="4"/>
  <c r="BS57" i="4"/>
  <c r="BR57" i="4"/>
  <c r="BQ56" i="4"/>
  <c r="BS56" i="4"/>
  <c r="BR56" i="4"/>
  <c r="BQ55" i="4"/>
  <c r="BR55" i="4"/>
  <c r="BQ54" i="4"/>
  <c r="BS55" i="4"/>
  <c r="BS54" i="4"/>
  <c r="BR54" i="4"/>
  <c r="BQ53" i="4"/>
  <c r="BS53" i="4"/>
  <c r="BR53" i="4"/>
  <c r="CA49" i="4"/>
  <c r="BZ50" i="4"/>
  <c r="CB49" i="4"/>
  <c r="CA48" i="4"/>
  <c r="BZ49" i="4"/>
  <c r="CB48" i="4"/>
  <c r="CA47" i="4"/>
  <c r="BZ48" i="4"/>
  <c r="CB47" i="4"/>
  <c r="CA46" i="4"/>
  <c r="BZ47" i="4"/>
  <c r="CB46" i="4"/>
  <c r="CA45" i="4"/>
  <c r="BZ46" i="4"/>
  <c r="CB45" i="4"/>
  <c r="CA44" i="4"/>
  <c r="BZ45" i="4"/>
  <c r="CB44" i="4"/>
  <c r="CA43" i="4"/>
  <c r="BZ44" i="4"/>
  <c r="CB43" i="4"/>
  <c r="CA42" i="4"/>
  <c r="BZ43" i="4"/>
  <c r="CB42" i="4"/>
  <c r="CA41" i="4"/>
  <c r="BZ42" i="4"/>
  <c r="CB41" i="4"/>
  <c r="CA40" i="4"/>
  <c r="BZ41" i="4"/>
  <c r="CB40" i="4"/>
  <c r="BZ40" i="4"/>
  <c r="CA39" i="4"/>
  <c r="CB39" i="4"/>
  <c r="BZ39" i="4"/>
  <c r="CA38" i="4"/>
  <c r="CB38" i="4"/>
  <c r="CA37" i="4"/>
  <c r="BZ38" i="4"/>
  <c r="CB37" i="4"/>
  <c r="BZ37" i="4"/>
  <c r="BX50" i="4"/>
  <c r="BW49" i="4"/>
  <c r="BY49" i="4"/>
  <c r="BX49" i="4"/>
  <c r="BW48" i="4"/>
  <c r="BY48" i="4"/>
  <c r="BX48" i="4"/>
  <c r="BW47" i="4"/>
  <c r="BY47" i="4"/>
  <c r="BX47" i="4"/>
  <c r="BW46" i="4"/>
  <c r="BY46" i="4"/>
  <c r="BX46" i="4"/>
  <c r="BW45" i="4"/>
  <c r="BY45" i="4"/>
  <c r="BX45" i="4"/>
  <c r="BW44" i="4"/>
  <c r="BY44" i="4"/>
  <c r="BX44" i="4"/>
  <c r="BW43" i="4"/>
  <c r="BY43" i="4"/>
  <c r="BX43" i="4"/>
  <c r="BW42" i="4"/>
  <c r="BY42" i="4"/>
  <c r="BX42" i="4"/>
  <c r="BW41" i="4"/>
  <c r="BY41" i="4"/>
  <c r="BX41" i="4"/>
  <c r="BW40" i="4"/>
  <c r="BY40" i="4"/>
  <c r="BX40" i="4"/>
  <c r="BW39" i="4"/>
  <c r="BY39" i="4"/>
  <c r="BX39" i="4"/>
  <c r="BW38" i="4"/>
  <c r="BY38" i="4"/>
  <c r="BX38" i="4"/>
  <c r="BX37" i="4"/>
  <c r="BW37" i="4"/>
  <c r="BY37" i="4"/>
  <c r="BT50" i="4"/>
  <c r="BV50" i="4"/>
  <c r="BU49" i="4"/>
  <c r="BT49" i="4"/>
  <c r="BV49" i="4"/>
  <c r="BU48" i="4"/>
  <c r="BT48" i="4"/>
  <c r="BV48" i="4"/>
  <c r="BU47" i="4"/>
  <c r="BT47" i="4"/>
  <c r="BV47" i="4"/>
  <c r="BU46" i="4"/>
  <c r="BT46" i="4"/>
  <c r="BV46" i="4"/>
  <c r="BU45" i="4"/>
  <c r="BT45" i="4"/>
  <c r="BV45" i="4"/>
  <c r="BU44" i="4"/>
  <c r="BT44" i="4"/>
  <c r="BV44" i="4"/>
  <c r="BU43" i="4"/>
  <c r="BT43" i="4"/>
  <c r="BV43" i="4"/>
  <c r="BU42" i="4"/>
  <c r="BT42" i="4"/>
  <c r="BV42" i="4"/>
  <c r="BU41" i="4"/>
  <c r="BT41" i="4"/>
  <c r="BV41" i="4"/>
  <c r="BU40" i="4"/>
  <c r="BT40" i="4"/>
  <c r="BV40" i="4"/>
  <c r="BU39" i="4"/>
  <c r="BT39" i="4"/>
  <c r="BV39" i="4"/>
  <c r="BU38" i="4"/>
  <c r="BT38" i="4"/>
  <c r="BV38" i="4"/>
  <c r="BU37" i="4"/>
  <c r="BT37" i="4"/>
  <c r="BV37" i="4"/>
  <c r="BQ50" i="4"/>
  <c r="BR50" i="4"/>
  <c r="BS49" i="4"/>
  <c r="BQ49" i="4"/>
  <c r="BR49" i="4"/>
  <c r="BS48" i="4"/>
  <c r="BQ48" i="4"/>
  <c r="BR48" i="4"/>
  <c r="BS47" i="4"/>
  <c r="BQ47" i="4"/>
  <c r="BR47" i="4"/>
  <c r="BS46" i="4"/>
  <c r="BQ46" i="4"/>
  <c r="BR46" i="4"/>
  <c r="BS45" i="4"/>
  <c r="BQ45" i="4"/>
  <c r="BR45" i="4"/>
  <c r="BS44" i="4"/>
  <c r="BQ44" i="4"/>
  <c r="BR44" i="4"/>
  <c r="BS43" i="4"/>
  <c r="BQ43" i="4"/>
  <c r="BR43" i="4"/>
  <c r="BS42" i="4"/>
  <c r="BQ42" i="4"/>
  <c r="BR42" i="4"/>
  <c r="BS41" i="4"/>
  <c r="BQ41" i="4"/>
  <c r="BR41" i="4"/>
  <c r="BS40" i="4"/>
  <c r="BQ40" i="4"/>
  <c r="BR40" i="4"/>
  <c r="BQ39" i="4"/>
  <c r="BS39" i="4"/>
  <c r="BR39" i="4"/>
  <c r="BS38" i="4"/>
  <c r="BQ38" i="4"/>
  <c r="BR38" i="4"/>
  <c r="BQ37" i="4"/>
  <c r="BS37" i="4"/>
  <c r="BR37" i="4"/>
  <c r="CA32" i="4"/>
  <c r="BZ33" i="4"/>
  <c r="CB32" i="4"/>
  <c r="CA31" i="4"/>
  <c r="BZ32" i="4"/>
  <c r="CB31" i="4"/>
  <c r="CA30" i="4"/>
  <c r="BZ31" i="4"/>
  <c r="CB30" i="4"/>
  <c r="CA29" i="4"/>
  <c r="BZ30" i="4"/>
  <c r="CB29" i="4"/>
  <c r="CA28" i="4"/>
  <c r="BZ29" i="4"/>
  <c r="CB28" i="4"/>
  <c r="CA27" i="4"/>
  <c r="BZ28" i="4"/>
  <c r="CB27" i="4"/>
  <c r="CA26" i="4"/>
  <c r="BZ27" i="4"/>
  <c r="CB26" i="4"/>
  <c r="BZ26" i="4"/>
  <c r="CA25" i="4"/>
  <c r="CB25" i="4"/>
  <c r="BZ25" i="4"/>
  <c r="CA24" i="4"/>
  <c r="CB24" i="4"/>
  <c r="BZ24" i="4"/>
  <c r="CA23" i="4"/>
  <c r="CB23" i="4"/>
  <c r="CA22" i="4"/>
  <c r="BZ23" i="4"/>
  <c r="CB22" i="4"/>
  <c r="CA21" i="4"/>
  <c r="BZ22" i="4"/>
  <c r="CB21" i="4"/>
  <c r="BZ21" i="4"/>
  <c r="CA20" i="4"/>
  <c r="CB20" i="4"/>
  <c r="CA19" i="4"/>
  <c r="BZ20" i="4"/>
  <c r="CB19" i="4"/>
  <c r="BZ19" i="4"/>
  <c r="BX34" i="4"/>
  <c r="BY33" i="4"/>
  <c r="BW33" i="4"/>
  <c r="BX33" i="4"/>
  <c r="BY32" i="4"/>
  <c r="BW32" i="4"/>
  <c r="BX32" i="4"/>
  <c r="BY31" i="4"/>
  <c r="BW31" i="4"/>
  <c r="BX31" i="4"/>
  <c r="BY30" i="4"/>
  <c r="BW30" i="4"/>
  <c r="BX30" i="4"/>
  <c r="BY29" i="4"/>
  <c r="BW29" i="4"/>
  <c r="BX29" i="4"/>
  <c r="BY28" i="4"/>
  <c r="BW28" i="4"/>
  <c r="BX28" i="4"/>
  <c r="BY27" i="4"/>
  <c r="BW27" i="4"/>
  <c r="BX27" i="4"/>
  <c r="BY26" i="4"/>
  <c r="BW26" i="4"/>
  <c r="BX26" i="4"/>
  <c r="BY25" i="4"/>
  <c r="BW25" i="4"/>
  <c r="BX25" i="4"/>
  <c r="BY24" i="4"/>
  <c r="BW24" i="4"/>
  <c r="BX24" i="4"/>
  <c r="BY23" i="4"/>
  <c r="BX23" i="4"/>
  <c r="BW23" i="4"/>
  <c r="BY22" i="4"/>
  <c r="BX22" i="4"/>
  <c r="BW22" i="4"/>
  <c r="BY21" i="4"/>
  <c r="BX21" i="4"/>
  <c r="BW21" i="4"/>
  <c r="BY20" i="4"/>
  <c r="BX20" i="4"/>
  <c r="BW20" i="4"/>
  <c r="BY19" i="4"/>
  <c r="BX19" i="4"/>
  <c r="BW19" i="4"/>
  <c r="BV33" i="4"/>
  <c r="BT33" i="4"/>
  <c r="BU32" i="4"/>
  <c r="BV32" i="4"/>
  <c r="BT32" i="4"/>
  <c r="BU31" i="4"/>
  <c r="BV31" i="4"/>
  <c r="BT31" i="4"/>
  <c r="BU30" i="4"/>
  <c r="BV30" i="4"/>
  <c r="BT30" i="4"/>
  <c r="BU29" i="4"/>
  <c r="BV29" i="4"/>
  <c r="BT29" i="4"/>
  <c r="BU28" i="4"/>
  <c r="BV28" i="4"/>
  <c r="BT28" i="4"/>
  <c r="BU27" i="4"/>
  <c r="BV27" i="4"/>
  <c r="BT27" i="4"/>
  <c r="BU26" i="4"/>
  <c r="BV26" i="4"/>
  <c r="BT26" i="4"/>
  <c r="BU25" i="4"/>
  <c r="BV25" i="4"/>
  <c r="BT25" i="4"/>
  <c r="BU24" i="4"/>
  <c r="BV24" i="4"/>
  <c r="BT24" i="4"/>
  <c r="BU23" i="4"/>
  <c r="BV23" i="4"/>
  <c r="BT23" i="4"/>
  <c r="BV22" i="4"/>
  <c r="BU22" i="4"/>
  <c r="BT22" i="4"/>
  <c r="BV21" i="4"/>
  <c r="BU21" i="4"/>
  <c r="BT21" i="4"/>
  <c r="BU20" i="4"/>
  <c r="BV20" i="4"/>
  <c r="BT20" i="4"/>
  <c r="BU19" i="4"/>
  <c r="BV19" i="4"/>
  <c r="BT19" i="4"/>
  <c r="BQ32" i="4"/>
  <c r="BS32" i="4"/>
  <c r="BR32" i="4"/>
  <c r="BQ31" i="4"/>
  <c r="BS31" i="4"/>
  <c r="BR31" i="4"/>
  <c r="BQ30" i="4"/>
  <c r="BS30" i="4"/>
  <c r="BR30" i="4"/>
  <c r="BQ29" i="4"/>
  <c r="BS29" i="4"/>
  <c r="BR29" i="4"/>
  <c r="BQ28" i="4"/>
  <c r="BS28" i="4"/>
  <c r="BR28" i="4"/>
  <c r="BQ27" i="4"/>
  <c r="BS27" i="4"/>
  <c r="BR27" i="4"/>
  <c r="BQ26" i="4"/>
  <c r="BS26" i="4"/>
  <c r="BR26" i="4"/>
  <c r="BQ25" i="4"/>
  <c r="BS25" i="4"/>
  <c r="BR25" i="4"/>
  <c r="BQ24" i="4"/>
  <c r="BR24" i="4"/>
  <c r="BS24" i="4"/>
  <c r="BQ23" i="4"/>
  <c r="BS23" i="4"/>
  <c r="BR23" i="4"/>
  <c r="BQ22" i="4"/>
  <c r="BS22" i="4"/>
  <c r="BR22" i="4"/>
  <c r="BQ21" i="4"/>
  <c r="BS21" i="4"/>
  <c r="BR21" i="4"/>
  <c r="BQ20" i="4"/>
  <c r="BS20" i="4"/>
  <c r="BR20" i="4"/>
  <c r="BQ19" i="4"/>
  <c r="BS19" i="4"/>
  <c r="BR19" i="4"/>
  <c r="CA15" i="4"/>
  <c r="BZ16" i="4"/>
  <c r="CB15" i="4"/>
  <c r="CA14" i="4"/>
  <c r="BZ15" i="4"/>
  <c r="CB14" i="4"/>
  <c r="CA13" i="4"/>
  <c r="BZ14" i="4"/>
  <c r="CB13" i="4"/>
  <c r="CA12" i="4"/>
  <c r="BZ13" i="4"/>
  <c r="CB12" i="4"/>
  <c r="CA11" i="4"/>
  <c r="BZ12" i="4"/>
  <c r="CB11" i="4"/>
  <c r="CA10" i="4"/>
  <c r="BZ11" i="4"/>
  <c r="CB10" i="4"/>
  <c r="CA9" i="4"/>
  <c r="BZ10" i="4"/>
  <c r="CB9" i="4"/>
  <c r="CA8" i="4"/>
  <c r="BZ9" i="4"/>
  <c r="CB8" i="4"/>
  <c r="CA7" i="4"/>
  <c r="BZ8" i="4"/>
  <c r="CB7" i="4"/>
  <c r="CA6" i="4"/>
  <c r="BZ7" i="4"/>
  <c r="CB6" i="4"/>
  <c r="CA5" i="4"/>
  <c r="BZ6" i="4"/>
  <c r="CB5" i="4"/>
  <c r="BZ5" i="4"/>
  <c r="CA4" i="4"/>
  <c r="CB4" i="4"/>
  <c r="BZ4" i="4"/>
  <c r="CA3" i="4"/>
  <c r="CB3" i="4"/>
  <c r="BZ3" i="4"/>
  <c r="CA2" i="4"/>
  <c r="AV3" i="2" s="1"/>
  <c r="CB2" i="4"/>
  <c r="AV4" i="2" s="1"/>
  <c r="BZ2" i="4"/>
  <c r="AV2" i="2" s="1"/>
  <c r="BX14" i="4"/>
  <c r="BY14" i="4"/>
  <c r="BW14" i="4"/>
  <c r="BX13" i="4"/>
  <c r="BY13" i="4"/>
  <c r="BW13" i="4"/>
  <c r="BX12" i="4"/>
  <c r="BY12" i="4"/>
  <c r="BW12" i="4"/>
  <c r="BX11" i="4"/>
  <c r="BY11" i="4"/>
  <c r="BW11" i="4"/>
  <c r="BX10" i="4"/>
  <c r="BY10" i="4"/>
  <c r="BW10" i="4"/>
  <c r="BX9" i="4"/>
  <c r="BY9" i="4"/>
  <c r="BW9" i="4"/>
  <c r="BX8" i="4"/>
  <c r="BY8" i="4"/>
  <c r="BW8" i="4"/>
  <c r="BX7" i="4"/>
  <c r="BY7" i="4"/>
  <c r="BW7" i="4"/>
  <c r="BX6" i="4"/>
  <c r="BY6" i="4"/>
  <c r="BW6" i="4"/>
  <c r="BX5" i="4"/>
  <c r="BY5" i="4"/>
  <c r="BX4" i="4"/>
  <c r="BW5" i="4"/>
  <c r="BY4" i="4"/>
  <c r="AS4" i="2" s="1"/>
  <c r="BW4" i="4"/>
  <c r="AS2" i="2" s="1"/>
  <c r="BX3" i="4"/>
  <c r="BY3" i="4"/>
  <c r="BW3" i="4"/>
  <c r="BX2" i="4"/>
  <c r="AS3" i="2" s="1"/>
  <c r="BY2" i="4"/>
  <c r="BW2" i="4"/>
  <c r="BV15" i="4"/>
  <c r="BT15" i="4"/>
  <c r="BU14" i="4"/>
  <c r="BV14" i="4"/>
  <c r="BT14" i="4"/>
  <c r="BU13" i="4"/>
  <c r="BV13" i="4"/>
  <c r="BT13" i="4"/>
  <c r="BU12" i="4"/>
  <c r="BV12" i="4"/>
  <c r="BT12" i="4"/>
  <c r="BU11" i="4"/>
  <c r="BV11" i="4"/>
  <c r="BT11" i="4"/>
  <c r="BU10" i="4"/>
  <c r="BV10" i="4"/>
  <c r="BT10" i="4"/>
  <c r="BU9" i="4"/>
  <c r="BV9" i="4"/>
  <c r="BT9" i="4"/>
  <c r="BU8" i="4"/>
  <c r="BV8" i="4"/>
  <c r="BT8" i="4"/>
  <c r="BU7" i="4"/>
  <c r="BV7" i="4"/>
  <c r="BT7" i="4"/>
  <c r="BU6" i="4"/>
  <c r="BV6" i="4"/>
  <c r="BT6" i="4"/>
  <c r="BV5" i="4"/>
  <c r="BU5" i="4"/>
  <c r="BT5" i="4"/>
  <c r="BU4" i="4"/>
  <c r="BV4" i="4"/>
  <c r="BT4" i="4"/>
  <c r="BU3" i="4"/>
  <c r="BV3" i="4"/>
  <c r="BT3" i="4"/>
  <c r="BU2" i="4"/>
  <c r="AP3" i="2" s="1"/>
  <c r="BV2" i="4"/>
  <c r="AP4" i="2" s="1"/>
  <c r="BT2" i="4"/>
  <c r="AP2" i="2" s="1"/>
  <c r="BQ15" i="4"/>
  <c r="BS14" i="4"/>
  <c r="BR15" i="4"/>
  <c r="BQ14" i="4"/>
  <c r="BS13" i="4"/>
  <c r="BR14" i="4"/>
  <c r="BQ13" i="4"/>
  <c r="BS12" i="4"/>
  <c r="BR13" i="4"/>
  <c r="BQ12" i="4"/>
  <c r="BS11" i="4"/>
  <c r="BR12" i="4"/>
  <c r="BQ11" i="4"/>
  <c r="BS10" i="4"/>
  <c r="BR11" i="4"/>
  <c r="BQ10" i="4"/>
  <c r="BS9" i="4"/>
  <c r="BR10" i="4"/>
  <c r="BQ9" i="4"/>
  <c r="BS8" i="4"/>
  <c r="BR9" i="4"/>
  <c r="BQ8" i="4"/>
  <c r="BS7" i="4"/>
  <c r="BR8" i="4"/>
  <c r="BQ7" i="4"/>
  <c r="BS6" i="4"/>
  <c r="BR7" i="4"/>
  <c r="BQ6" i="4"/>
  <c r="BS5" i="4"/>
  <c r="BR6" i="4"/>
  <c r="BQ5" i="4"/>
  <c r="BS4" i="4"/>
  <c r="BR5" i="4"/>
  <c r="BQ4" i="4"/>
  <c r="BR4" i="4"/>
  <c r="BS3" i="4"/>
  <c r="BQ3" i="4"/>
  <c r="BS2" i="4"/>
  <c r="AM4" i="2" s="1"/>
  <c r="BR3" i="4"/>
  <c r="BQ2" i="4"/>
  <c r="AM2" i="2" s="1"/>
  <c r="BR2" i="4"/>
  <c r="AM3" i="2" s="1"/>
  <c r="BD114" i="4"/>
  <c r="BC115" i="4"/>
  <c r="BE114" i="4"/>
  <c r="BD113" i="4"/>
  <c r="BC114" i="4"/>
  <c r="BE113" i="4"/>
  <c r="BD112" i="4"/>
  <c r="BC113" i="4"/>
  <c r="BE112" i="4"/>
  <c r="BD111" i="4"/>
  <c r="BC112" i="4"/>
  <c r="BE111" i="4"/>
  <c r="BD110" i="4"/>
  <c r="BC111" i="4"/>
  <c r="BE110" i="4"/>
  <c r="BD109" i="4"/>
  <c r="BC110" i="4"/>
  <c r="BE109" i="4"/>
  <c r="BD108" i="4"/>
  <c r="BC109" i="4"/>
  <c r="BE108" i="4"/>
  <c r="BD107" i="4"/>
  <c r="BC108" i="4"/>
  <c r="BC107" i="4"/>
  <c r="BE107" i="4"/>
  <c r="BD106" i="4"/>
  <c r="BE106" i="4"/>
  <c r="BD105" i="4"/>
  <c r="BC106" i="4"/>
  <c r="BE105" i="4"/>
  <c r="BD104" i="4"/>
  <c r="BC105" i="4"/>
  <c r="BC104" i="4"/>
  <c r="BE104" i="4"/>
  <c r="BD103" i="4"/>
  <c r="BC103" i="4"/>
  <c r="BE103" i="4"/>
  <c r="BD102" i="4"/>
  <c r="BC102" i="4"/>
  <c r="BE102" i="4"/>
  <c r="BD101" i="4"/>
  <c r="BC101" i="4"/>
  <c r="BE101" i="4"/>
  <c r="BD100" i="4"/>
  <c r="BC100" i="4"/>
  <c r="BE100" i="4"/>
  <c r="BA114" i="4"/>
  <c r="AZ113" i="4"/>
  <c r="BB113" i="4"/>
  <c r="BA113" i="4"/>
  <c r="AZ112" i="4"/>
  <c r="BB112" i="4"/>
  <c r="BA112" i="4"/>
  <c r="AZ111" i="4"/>
  <c r="BB111" i="4"/>
  <c r="BA111" i="4"/>
  <c r="AZ110" i="4"/>
  <c r="BB110" i="4"/>
  <c r="BA110" i="4"/>
  <c r="AZ109" i="4"/>
  <c r="BB109" i="4"/>
  <c r="BA109" i="4"/>
  <c r="BA108" i="4"/>
  <c r="AZ108" i="4"/>
  <c r="BB108" i="4"/>
  <c r="AZ107" i="4"/>
  <c r="BB107" i="4"/>
  <c r="BA107" i="4"/>
  <c r="AZ106" i="4"/>
  <c r="BB106" i="4"/>
  <c r="BA106" i="4"/>
  <c r="AZ105" i="4"/>
  <c r="BB105" i="4"/>
  <c r="BA105" i="4"/>
  <c r="BA104" i="4"/>
  <c r="AZ104" i="4"/>
  <c r="BB104" i="4"/>
  <c r="BA103" i="4"/>
  <c r="AZ103" i="4"/>
  <c r="BB103" i="4"/>
  <c r="BA102" i="4"/>
  <c r="AZ102" i="4"/>
  <c r="BB102" i="4"/>
  <c r="BA101" i="4"/>
  <c r="AZ101" i="4"/>
  <c r="BB101" i="4"/>
  <c r="BA100" i="4"/>
  <c r="AZ100" i="4"/>
  <c r="BB100" i="4"/>
  <c r="AW114" i="4"/>
  <c r="AY114" i="4"/>
  <c r="AX113" i="4"/>
  <c r="AW113" i="4"/>
  <c r="AY113" i="4"/>
  <c r="AX112" i="4"/>
  <c r="AW112" i="4"/>
  <c r="AY112" i="4"/>
  <c r="AX111" i="4"/>
  <c r="AW111" i="4"/>
  <c r="AY111" i="4"/>
  <c r="AX110" i="4"/>
  <c r="AW110" i="4"/>
  <c r="AY110" i="4"/>
  <c r="AX109" i="4"/>
  <c r="AW109" i="4"/>
  <c r="AY109" i="4"/>
  <c r="AX108" i="4"/>
  <c r="AW108" i="4"/>
  <c r="AY108" i="4"/>
  <c r="AX107" i="4"/>
  <c r="AW107" i="4"/>
  <c r="AY107" i="4"/>
  <c r="AX106" i="4"/>
  <c r="AW106" i="4"/>
  <c r="AY106" i="4"/>
  <c r="AX105" i="4"/>
  <c r="AW105" i="4"/>
  <c r="AY105" i="4"/>
  <c r="AW104" i="4"/>
  <c r="AX104" i="4"/>
  <c r="AY104" i="4"/>
  <c r="AW103" i="4"/>
  <c r="AX103" i="4"/>
  <c r="AY103" i="4"/>
  <c r="AW102" i="4"/>
  <c r="AX102" i="4"/>
  <c r="AY102" i="4"/>
  <c r="AW101" i="4"/>
  <c r="AX101" i="4"/>
  <c r="AY101" i="4"/>
  <c r="AW100" i="4"/>
  <c r="AX100" i="4"/>
  <c r="AY100" i="4"/>
  <c r="AT114" i="4"/>
  <c r="AU114" i="4"/>
  <c r="AV113" i="4"/>
  <c r="AT113" i="4"/>
  <c r="AU113" i="4"/>
  <c r="AV112" i="4"/>
  <c r="AT112" i="4"/>
  <c r="AU112" i="4"/>
  <c r="AV111" i="4"/>
  <c r="AT111" i="4"/>
  <c r="AU111" i="4"/>
  <c r="AV110" i="4"/>
  <c r="AT110" i="4"/>
  <c r="AU110" i="4"/>
  <c r="AV109" i="4"/>
  <c r="AT109" i="4"/>
  <c r="AU109" i="4"/>
  <c r="AV108" i="4"/>
  <c r="AT108" i="4"/>
  <c r="AU108" i="4"/>
  <c r="AV107" i="4"/>
  <c r="AT107" i="4"/>
  <c r="AU107" i="4"/>
  <c r="AT106" i="4"/>
  <c r="AV106" i="4"/>
  <c r="AU106" i="4"/>
  <c r="AV105" i="4"/>
  <c r="AT105" i="4"/>
  <c r="AU105" i="4"/>
  <c r="AV104" i="4"/>
  <c r="AT104" i="4"/>
  <c r="AU104" i="4"/>
  <c r="AT103" i="4"/>
  <c r="AV103" i="4"/>
  <c r="AU103" i="4"/>
  <c r="AT102" i="4"/>
  <c r="AV102" i="4"/>
  <c r="AU102" i="4"/>
  <c r="AT101" i="4"/>
  <c r="AV101" i="4"/>
  <c r="AU101" i="4"/>
  <c r="AT100" i="4"/>
  <c r="AV100" i="4"/>
  <c r="AU100" i="4"/>
  <c r="BD95" i="4"/>
  <c r="BC96" i="4"/>
  <c r="BE95" i="4"/>
  <c r="BD94" i="4"/>
  <c r="BC95" i="4"/>
  <c r="BE94" i="4"/>
  <c r="BD93" i="4"/>
  <c r="BC94" i="4"/>
  <c r="BC93" i="4"/>
  <c r="BE93" i="4"/>
  <c r="BD92" i="4"/>
  <c r="BE92" i="4"/>
  <c r="BD91" i="4"/>
  <c r="BC92" i="4"/>
  <c r="BE91" i="4"/>
  <c r="BD90" i="4"/>
  <c r="BC91" i="4"/>
  <c r="BE90" i="4"/>
  <c r="BD89" i="4"/>
  <c r="BC90" i="4"/>
  <c r="BE89" i="4"/>
  <c r="BD88" i="4"/>
  <c r="BC89" i="4"/>
  <c r="BE88" i="4"/>
  <c r="BD87" i="4"/>
  <c r="BC88" i="4"/>
  <c r="BE87" i="4"/>
  <c r="BD86" i="4"/>
  <c r="BC87" i="4"/>
  <c r="BE86" i="4"/>
  <c r="BD85" i="4"/>
  <c r="BC86" i="4"/>
  <c r="BC85" i="4"/>
  <c r="BE85" i="4"/>
  <c r="BD84" i="4"/>
  <c r="BE84" i="4"/>
  <c r="BD83" i="4"/>
  <c r="BC84" i="4"/>
  <c r="BC83" i="4"/>
  <c r="BE83" i="4"/>
  <c r="BA97" i="4"/>
  <c r="AZ96" i="4"/>
  <c r="BB96" i="4"/>
  <c r="BA96" i="4"/>
  <c r="AZ95" i="4"/>
  <c r="BB95" i="4"/>
  <c r="BA95" i="4"/>
  <c r="AZ94" i="4"/>
  <c r="BB94" i="4"/>
  <c r="BA94" i="4"/>
  <c r="AZ93" i="4"/>
  <c r="BB93" i="4"/>
  <c r="BA93" i="4"/>
  <c r="AZ92" i="4"/>
  <c r="BB92" i="4"/>
  <c r="BA92" i="4"/>
  <c r="AZ91" i="4"/>
  <c r="BB91" i="4"/>
  <c r="BA91" i="4"/>
  <c r="AZ90" i="4"/>
  <c r="BB90" i="4"/>
  <c r="BA90" i="4"/>
  <c r="AZ89" i="4"/>
  <c r="BB89" i="4"/>
  <c r="BA89" i="4"/>
  <c r="AZ88" i="4"/>
  <c r="BB88" i="4"/>
  <c r="BA88" i="4"/>
  <c r="AZ87" i="4"/>
  <c r="BB87" i="4"/>
  <c r="BA87" i="4"/>
  <c r="BA86" i="4"/>
  <c r="AZ86" i="4"/>
  <c r="BB86" i="4"/>
  <c r="AZ85" i="4"/>
  <c r="BB85" i="4"/>
  <c r="BA85" i="4"/>
  <c r="BA84" i="4"/>
  <c r="AZ84" i="4"/>
  <c r="BB84" i="4"/>
  <c r="BA83" i="4"/>
  <c r="AZ83" i="4"/>
  <c r="BB83" i="4"/>
  <c r="AW96" i="4"/>
  <c r="AY96" i="4"/>
  <c r="AX95" i="4"/>
  <c r="AW95" i="4"/>
  <c r="AY95" i="4"/>
  <c r="AX94" i="4"/>
  <c r="AW94" i="4"/>
  <c r="AY94" i="4"/>
  <c r="AX93" i="4"/>
  <c r="AW93" i="4"/>
  <c r="AY93" i="4"/>
  <c r="AX92" i="4"/>
  <c r="AW92" i="4"/>
  <c r="AY92" i="4"/>
  <c r="AX91" i="4"/>
  <c r="AW91" i="4"/>
  <c r="AY91" i="4"/>
  <c r="AX90" i="4"/>
  <c r="AW90" i="4"/>
  <c r="AY90" i="4"/>
  <c r="AX89" i="4"/>
  <c r="AW89" i="4"/>
  <c r="AY89" i="4"/>
  <c r="AX88" i="4"/>
  <c r="AW88" i="4"/>
  <c r="AY88" i="4"/>
  <c r="AX87" i="4"/>
  <c r="AW87" i="4"/>
  <c r="AY87" i="4"/>
  <c r="AX86" i="4"/>
  <c r="AW86" i="4"/>
  <c r="AY86" i="4"/>
  <c r="AW85" i="4"/>
  <c r="AX85" i="4"/>
  <c r="AY85" i="4"/>
  <c r="AX84" i="4"/>
  <c r="AW84" i="4"/>
  <c r="AY84" i="4"/>
  <c r="AX83" i="4"/>
  <c r="AW83" i="4"/>
  <c r="AY83" i="4"/>
  <c r="AT96" i="4"/>
  <c r="AU96" i="4"/>
  <c r="AV95" i="4"/>
  <c r="AT95" i="4"/>
  <c r="AU95" i="4"/>
  <c r="AV94" i="4"/>
  <c r="AT94" i="4"/>
  <c r="AU94" i="4"/>
  <c r="AV93" i="4"/>
  <c r="AT93" i="4"/>
  <c r="AU93" i="4"/>
  <c r="AV92" i="4"/>
  <c r="AT92" i="4"/>
  <c r="AU92" i="4"/>
  <c r="AV91" i="4"/>
  <c r="AT91" i="4"/>
  <c r="AU91" i="4"/>
  <c r="AV90" i="4"/>
  <c r="AT90" i="4"/>
  <c r="AU90" i="4"/>
  <c r="AV89" i="4"/>
  <c r="AT89" i="4"/>
  <c r="AU89" i="4"/>
  <c r="AV88" i="4"/>
  <c r="AT88" i="4"/>
  <c r="AU88" i="4"/>
  <c r="AV87" i="4"/>
  <c r="AT87" i="4"/>
  <c r="AU87" i="4"/>
  <c r="AV86" i="4"/>
  <c r="AT86" i="4"/>
  <c r="AU86" i="4"/>
  <c r="AT85" i="4"/>
  <c r="AV85" i="4"/>
  <c r="AU85" i="4"/>
  <c r="AV84" i="4"/>
  <c r="AT84" i="4"/>
  <c r="AU84" i="4"/>
  <c r="AV83" i="4"/>
  <c r="AT83" i="4"/>
  <c r="AU83" i="4"/>
  <c r="BD79" i="4"/>
  <c r="BC79" i="4"/>
  <c r="BE79" i="4"/>
  <c r="BD78" i="4"/>
  <c r="BC78" i="4"/>
  <c r="BE78" i="4"/>
  <c r="BD77" i="4"/>
  <c r="BC77" i="4"/>
  <c r="BE77" i="4"/>
  <c r="BD76" i="4"/>
  <c r="BC76" i="4"/>
  <c r="BE76" i="4"/>
  <c r="BD75" i="4"/>
  <c r="BC75" i="4"/>
  <c r="BC74" i="4"/>
  <c r="BE75" i="4"/>
  <c r="BD74" i="4"/>
  <c r="BE74" i="4"/>
  <c r="BD73" i="4"/>
  <c r="BC73" i="4"/>
  <c r="BE73" i="4"/>
  <c r="BD72" i="4"/>
  <c r="BC72" i="4"/>
  <c r="BC71" i="4"/>
  <c r="BE72" i="4"/>
  <c r="BD71" i="4"/>
  <c r="BC70" i="4"/>
  <c r="BE71" i="4"/>
  <c r="BD70" i="4"/>
  <c r="BE70" i="4"/>
  <c r="BD69" i="4"/>
  <c r="BC69" i="4"/>
  <c r="BE69" i="4"/>
  <c r="BD68" i="4"/>
  <c r="BC68" i="4"/>
  <c r="BE68" i="4"/>
  <c r="BD67" i="4"/>
  <c r="BC67" i="4"/>
  <c r="BE67" i="4"/>
  <c r="BA80" i="4"/>
  <c r="AZ80" i="4"/>
  <c r="BB80" i="4"/>
  <c r="BA79" i="4"/>
  <c r="AZ79" i="4"/>
  <c r="BB79" i="4"/>
  <c r="BA78" i="4"/>
  <c r="AZ78" i="4"/>
  <c r="BB78" i="4"/>
  <c r="BA77" i="4"/>
  <c r="AZ77" i="4"/>
  <c r="BB77" i="4"/>
  <c r="BA76" i="4"/>
  <c r="AZ76" i="4"/>
  <c r="BB76" i="4"/>
  <c r="BA75" i="4"/>
  <c r="AZ75" i="4"/>
  <c r="BB75" i="4"/>
  <c r="BA74" i="4"/>
  <c r="AZ74" i="4"/>
  <c r="BB74" i="4"/>
  <c r="BA73" i="4"/>
  <c r="AZ73" i="4"/>
  <c r="BB73" i="4"/>
  <c r="BA72" i="4"/>
  <c r="AZ72" i="4"/>
  <c r="BB72" i="4"/>
  <c r="BA71" i="4"/>
  <c r="AZ71" i="4"/>
  <c r="BB71" i="4"/>
  <c r="BA70" i="4"/>
  <c r="AZ70" i="4"/>
  <c r="BB70" i="4"/>
  <c r="BA69" i="4"/>
  <c r="AZ69" i="4"/>
  <c r="BB69" i="4"/>
  <c r="BA68" i="4"/>
  <c r="AZ68" i="4"/>
  <c r="BB68" i="4"/>
  <c r="BA67" i="4"/>
  <c r="AZ67" i="4"/>
  <c r="BB67" i="4"/>
  <c r="AW80" i="4"/>
  <c r="AY80" i="4"/>
  <c r="AX80" i="4"/>
  <c r="AW79" i="4"/>
  <c r="AY79" i="4"/>
  <c r="AX79" i="4"/>
  <c r="AW78" i="4"/>
  <c r="AY78" i="4"/>
  <c r="AX78" i="4"/>
  <c r="AW77" i="4"/>
  <c r="AY77" i="4"/>
  <c r="AX77" i="4"/>
  <c r="AW76" i="4"/>
  <c r="AY76" i="4"/>
  <c r="AX76" i="4"/>
  <c r="AW75" i="4"/>
  <c r="AY75" i="4"/>
  <c r="AX75" i="4"/>
  <c r="AW74" i="4"/>
  <c r="AY74" i="4"/>
  <c r="AX74" i="4"/>
  <c r="AW73" i="4"/>
  <c r="AY73" i="4"/>
  <c r="AX73" i="4"/>
  <c r="AW72" i="4"/>
  <c r="AY72" i="4"/>
  <c r="AX72" i="4"/>
  <c r="AW71" i="4"/>
  <c r="AY71" i="4"/>
  <c r="AX71" i="4"/>
  <c r="AW70" i="4"/>
  <c r="AY70" i="4"/>
  <c r="AX70" i="4"/>
  <c r="AW69" i="4"/>
  <c r="AY69" i="4"/>
  <c r="AX69" i="4"/>
  <c r="AW68" i="4"/>
  <c r="AY68" i="4"/>
  <c r="AX68" i="4"/>
  <c r="AW67" i="4"/>
  <c r="AY67" i="4"/>
  <c r="AX67" i="4"/>
  <c r="AT79" i="4"/>
  <c r="AV79" i="4"/>
  <c r="AU79" i="4"/>
  <c r="AT78" i="4"/>
  <c r="AV78" i="4"/>
  <c r="AU78" i="4"/>
  <c r="AT77" i="4"/>
  <c r="AV77" i="4"/>
  <c r="AU77" i="4"/>
  <c r="AT76" i="4"/>
  <c r="AV76" i="4"/>
  <c r="AU76" i="4"/>
  <c r="AT75" i="4"/>
  <c r="AV75" i="4"/>
  <c r="AU75" i="4"/>
  <c r="AT74" i="4"/>
  <c r="AV74" i="4"/>
  <c r="AU74" i="4"/>
  <c r="AT73" i="4"/>
  <c r="AV73" i="4"/>
  <c r="AU73" i="4"/>
  <c r="AT72" i="4"/>
  <c r="AV72" i="4"/>
  <c r="AU72" i="4"/>
  <c r="AT71" i="4"/>
  <c r="AV71" i="4"/>
  <c r="AU71" i="4"/>
  <c r="AT70" i="4"/>
  <c r="AV70" i="4"/>
  <c r="AU70" i="4"/>
  <c r="AT69" i="4"/>
  <c r="AV69" i="4"/>
  <c r="AU69" i="4"/>
  <c r="AT68" i="4"/>
  <c r="AV68" i="4"/>
  <c r="AU68" i="4"/>
  <c r="AT67" i="4"/>
  <c r="AV67" i="4"/>
  <c r="AU67" i="4"/>
  <c r="BD64" i="4"/>
  <c r="BC64" i="4"/>
  <c r="BE64" i="4"/>
  <c r="BD63" i="4"/>
  <c r="BC63" i="4"/>
  <c r="BE63" i="4"/>
  <c r="BD62" i="4"/>
  <c r="BC62" i="4"/>
  <c r="BE62" i="4"/>
  <c r="BD61" i="4"/>
  <c r="BC61" i="4"/>
  <c r="BE61" i="4"/>
  <c r="BD60" i="4"/>
  <c r="BC60" i="4"/>
  <c r="BE60" i="4"/>
  <c r="BD59" i="4"/>
  <c r="BC59" i="4"/>
  <c r="BE59" i="4"/>
  <c r="BD58" i="4"/>
  <c r="BC58" i="4"/>
  <c r="BE58" i="4"/>
  <c r="BD57" i="4"/>
  <c r="BC57" i="4"/>
  <c r="BC56" i="4"/>
  <c r="BE57" i="4"/>
  <c r="BD56" i="4"/>
  <c r="BE56" i="4"/>
  <c r="BD55" i="4"/>
  <c r="BC55" i="4"/>
  <c r="BC54" i="4"/>
  <c r="BE55" i="4"/>
  <c r="BD54" i="4"/>
  <c r="BE54" i="4"/>
  <c r="BD53" i="4"/>
  <c r="BC53" i="4"/>
  <c r="BE53" i="4"/>
  <c r="BA64" i="4"/>
  <c r="AZ63" i="4"/>
  <c r="BB63" i="4"/>
  <c r="BA63" i="4"/>
  <c r="AZ62" i="4"/>
  <c r="BB62" i="4"/>
  <c r="BA62" i="4"/>
  <c r="AZ61" i="4"/>
  <c r="BB61" i="4"/>
  <c r="BA61" i="4"/>
  <c r="AZ60" i="4"/>
  <c r="BB60" i="4"/>
  <c r="BA60" i="4"/>
  <c r="AZ59" i="4"/>
  <c r="BB59" i="4"/>
  <c r="BA59" i="4"/>
  <c r="AZ58" i="4"/>
  <c r="BB58" i="4"/>
  <c r="BA58" i="4"/>
  <c r="AZ57" i="4"/>
  <c r="BB57" i="4"/>
  <c r="BA57" i="4"/>
  <c r="AZ56" i="4"/>
  <c r="BB56" i="4"/>
  <c r="BA56" i="4"/>
  <c r="AZ55" i="4"/>
  <c r="BB55" i="4"/>
  <c r="BA55" i="4"/>
  <c r="AZ54" i="4"/>
  <c r="BB54" i="4"/>
  <c r="BA54" i="4"/>
  <c r="BA53" i="4"/>
  <c r="AZ53" i="4"/>
  <c r="BB53" i="4"/>
  <c r="AW63" i="4"/>
  <c r="AY63" i="4"/>
  <c r="AX62" i="4"/>
  <c r="AW62" i="4"/>
  <c r="AY62" i="4"/>
  <c r="AX61" i="4"/>
  <c r="AW61" i="4"/>
  <c r="AY61" i="4"/>
  <c r="AX60" i="4"/>
  <c r="AW60" i="4"/>
  <c r="AY60" i="4"/>
  <c r="AX59" i="4"/>
  <c r="AW59" i="4"/>
  <c r="AY59" i="4"/>
  <c r="AX58" i="4"/>
  <c r="AW58" i="4"/>
  <c r="AY58" i="4"/>
  <c r="AX57" i="4"/>
  <c r="AW57" i="4"/>
  <c r="AY57" i="4"/>
  <c r="AX56" i="4"/>
  <c r="AW56" i="4"/>
  <c r="AY56" i="4"/>
  <c r="AX55" i="4"/>
  <c r="AW55" i="4"/>
  <c r="AY55" i="4"/>
  <c r="AX54" i="4"/>
  <c r="AW54" i="4"/>
  <c r="AY54" i="4"/>
  <c r="AX53" i="4"/>
  <c r="AW53" i="4"/>
  <c r="AY53" i="4"/>
  <c r="AT64" i="4"/>
  <c r="AV64" i="4"/>
  <c r="AU64" i="4"/>
  <c r="AT63" i="4"/>
  <c r="AV63" i="4"/>
  <c r="AU63" i="4"/>
  <c r="AT62" i="4"/>
  <c r="AV62" i="4"/>
  <c r="AU62" i="4"/>
  <c r="AT61" i="4"/>
  <c r="AV61" i="4"/>
  <c r="AU61" i="4"/>
  <c r="AT60" i="4"/>
  <c r="AV60" i="4"/>
  <c r="AU60" i="4"/>
  <c r="AT59" i="4"/>
  <c r="AV59" i="4"/>
  <c r="AU59" i="4"/>
  <c r="AT58" i="4"/>
  <c r="AV58" i="4"/>
  <c r="AU58" i="4"/>
  <c r="AT57" i="4"/>
  <c r="AV57" i="4"/>
  <c r="AU57" i="4"/>
  <c r="AT56" i="4"/>
  <c r="AV56" i="4"/>
  <c r="AU56" i="4"/>
  <c r="AT55" i="4"/>
  <c r="AU55" i="4"/>
  <c r="AT54" i="4"/>
  <c r="AV55" i="4"/>
  <c r="AV54" i="4"/>
  <c r="AU54" i="4"/>
  <c r="AT53" i="4"/>
  <c r="AV53" i="4"/>
  <c r="AU53" i="4"/>
  <c r="BD49" i="4"/>
  <c r="BC50" i="4"/>
  <c r="BE49" i="4"/>
  <c r="BD48" i="4"/>
  <c r="BC49" i="4"/>
  <c r="BE48" i="4"/>
  <c r="BD47" i="4"/>
  <c r="BC48" i="4"/>
  <c r="BE47" i="4"/>
  <c r="BD46" i="4"/>
  <c r="BC47" i="4"/>
  <c r="BE46" i="4"/>
  <c r="BD45" i="4"/>
  <c r="BC46" i="4"/>
  <c r="BE45" i="4"/>
  <c r="BD44" i="4"/>
  <c r="BC45" i="4"/>
  <c r="BE44" i="4"/>
  <c r="BD43" i="4"/>
  <c r="BC44" i="4"/>
  <c r="BE43" i="4"/>
  <c r="BD42" i="4"/>
  <c r="BC43" i="4"/>
  <c r="BE42" i="4"/>
  <c r="BD41" i="4"/>
  <c r="BC42" i="4"/>
  <c r="BE41" i="4"/>
  <c r="BD40" i="4"/>
  <c r="BC41" i="4"/>
  <c r="BE40" i="4"/>
  <c r="BC40" i="4"/>
  <c r="BD39" i="4"/>
  <c r="BE39" i="4"/>
  <c r="BC39" i="4"/>
  <c r="BD38" i="4"/>
  <c r="BE38" i="4"/>
  <c r="BD37" i="4"/>
  <c r="BC38" i="4"/>
  <c r="BE37" i="4"/>
  <c r="BC37" i="4"/>
  <c r="BA50" i="4"/>
  <c r="AZ49" i="4"/>
  <c r="BB49" i="4"/>
  <c r="BA49" i="4"/>
  <c r="AZ48" i="4"/>
  <c r="BB48" i="4"/>
  <c r="BA48" i="4"/>
  <c r="AZ47" i="4"/>
  <c r="BB47" i="4"/>
  <c r="BA47" i="4"/>
  <c r="AZ46" i="4"/>
  <c r="BB46" i="4"/>
  <c r="BA46" i="4"/>
  <c r="AZ45" i="4"/>
  <c r="BB45" i="4"/>
  <c r="BA45" i="4"/>
  <c r="AZ44" i="4"/>
  <c r="BB44" i="4"/>
  <c r="BA44" i="4"/>
  <c r="AZ43" i="4"/>
  <c r="BB43" i="4"/>
  <c r="BA43" i="4"/>
  <c r="AZ42" i="4"/>
  <c r="BB42" i="4"/>
  <c r="BA42" i="4"/>
  <c r="AZ41" i="4"/>
  <c r="BB41" i="4"/>
  <c r="BA41" i="4"/>
  <c r="AZ40" i="4"/>
  <c r="BB40" i="4"/>
  <c r="BA40" i="4"/>
  <c r="AZ39" i="4"/>
  <c r="BB39" i="4"/>
  <c r="BA39" i="4"/>
  <c r="AZ38" i="4"/>
  <c r="BB38" i="4"/>
  <c r="BA38" i="4"/>
  <c r="BA37" i="4"/>
  <c r="AZ37" i="4"/>
  <c r="BB37" i="4"/>
  <c r="AW50" i="4"/>
  <c r="AY50" i="4"/>
  <c r="AX49" i="4"/>
  <c r="AW49" i="4"/>
  <c r="AY49" i="4"/>
  <c r="AX48" i="4"/>
  <c r="AW48" i="4"/>
  <c r="AY48" i="4"/>
  <c r="AX47" i="4"/>
  <c r="AW47" i="4"/>
  <c r="AY47" i="4"/>
  <c r="AX46" i="4"/>
  <c r="AW46" i="4"/>
  <c r="AY46" i="4"/>
  <c r="AX45" i="4"/>
  <c r="AW45" i="4"/>
  <c r="AY45" i="4"/>
  <c r="AX44" i="4"/>
  <c r="AW44" i="4"/>
  <c r="AY44" i="4"/>
  <c r="AX43" i="4"/>
  <c r="AW43" i="4"/>
  <c r="AY43" i="4"/>
  <c r="AX42" i="4"/>
  <c r="AW42" i="4"/>
  <c r="AY42" i="4"/>
  <c r="AX41" i="4"/>
  <c r="AW41" i="4"/>
  <c r="AY41" i="4"/>
  <c r="AX40" i="4"/>
  <c r="AW40" i="4"/>
  <c r="AY40" i="4"/>
  <c r="AX39" i="4"/>
  <c r="AW39" i="4"/>
  <c r="AY39" i="4"/>
  <c r="AX38" i="4"/>
  <c r="AW38" i="4"/>
  <c r="AY38" i="4"/>
  <c r="AX37" i="4"/>
  <c r="AW37" i="4"/>
  <c r="AY37" i="4"/>
  <c r="AT50" i="4"/>
  <c r="AU50" i="4"/>
  <c r="AV49" i="4"/>
  <c r="AT49" i="4"/>
  <c r="AU49" i="4"/>
  <c r="AV48" i="4"/>
  <c r="AT48" i="4"/>
  <c r="AU48" i="4"/>
  <c r="AV47" i="4"/>
  <c r="AT47" i="4"/>
  <c r="AU47" i="4"/>
  <c r="AV46" i="4"/>
  <c r="AT46" i="4"/>
  <c r="AU46" i="4"/>
  <c r="AV45" i="4"/>
  <c r="AT45" i="4"/>
  <c r="AU45" i="4"/>
  <c r="AV44" i="4"/>
  <c r="AT44" i="4"/>
  <c r="AU44" i="4"/>
  <c r="AV43" i="4"/>
  <c r="AT43" i="4"/>
  <c r="AU43" i="4"/>
  <c r="AV42" i="4"/>
  <c r="AT42" i="4"/>
  <c r="AU42" i="4"/>
  <c r="AV41" i="4"/>
  <c r="AT41" i="4"/>
  <c r="AU41" i="4"/>
  <c r="AV40" i="4"/>
  <c r="AT40" i="4"/>
  <c r="AU40" i="4"/>
  <c r="AT39" i="4"/>
  <c r="AV39" i="4"/>
  <c r="AU39" i="4"/>
  <c r="AV38" i="4"/>
  <c r="AT38" i="4"/>
  <c r="AU38" i="4"/>
  <c r="AT37" i="4"/>
  <c r="AV37" i="4"/>
  <c r="AU37" i="4"/>
  <c r="BD32" i="4"/>
  <c r="BC33" i="4"/>
  <c r="BE32" i="4"/>
  <c r="BD31" i="4"/>
  <c r="BC32" i="4"/>
  <c r="BE31" i="4"/>
  <c r="BD30" i="4"/>
  <c r="BC31" i="4"/>
  <c r="BE30" i="4"/>
  <c r="BD29" i="4"/>
  <c r="BC30" i="4"/>
  <c r="BE29" i="4"/>
  <c r="BD28" i="4"/>
  <c r="BC29" i="4"/>
  <c r="BE28" i="4"/>
  <c r="BD27" i="4"/>
  <c r="BC28" i="4"/>
  <c r="BE27" i="4"/>
  <c r="BD26" i="4"/>
  <c r="BC27" i="4"/>
  <c r="BE26" i="4"/>
  <c r="BC26" i="4"/>
  <c r="BD25" i="4"/>
  <c r="BE25" i="4"/>
  <c r="BC25" i="4"/>
  <c r="BD24" i="4"/>
  <c r="BE24" i="4"/>
  <c r="BC24" i="4"/>
  <c r="BD23" i="4"/>
  <c r="BE23" i="4"/>
  <c r="BD22" i="4"/>
  <c r="BC23" i="4"/>
  <c r="BE22" i="4"/>
  <c r="BD21" i="4"/>
  <c r="BC22" i="4"/>
  <c r="BE21" i="4"/>
  <c r="BC21" i="4"/>
  <c r="BD20" i="4"/>
  <c r="BE20" i="4"/>
  <c r="BD19" i="4"/>
  <c r="BC20" i="4"/>
  <c r="BE19" i="4"/>
  <c r="BC19" i="4"/>
  <c r="BA34" i="4"/>
  <c r="BB33" i="4"/>
  <c r="AZ33" i="4"/>
  <c r="BA33" i="4"/>
  <c r="BB32" i="4"/>
  <c r="AZ32" i="4"/>
  <c r="BA32" i="4"/>
  <c r="BB31" i="4"/>
  <c r="AZ31" i="4"/>
  <c r="BA31" i="4"/>
  <c r="BB30" i="4"/>
  <c r="AZ30" i="4"/>
  <c r="BA30" i="4"/>
  <c r="BB29" i="4"/>
  <c r="AZ29" i="4"/>
  <c r="BA29" i="4"/>
  <c r="BB28" i="4"/>
  <c r="AZ28" i="4"/>
  <c r="BA28" i="4"/>
  <c r="BB27" i="4"/>
  <c r="AZ27" i="4"/>
  <c r="BA27" i="4"/>
  <c r="BB26" i="4"/>
  <c r="AZ26" i="4"/>
  <c r="BA26" i="4"/>
  <c r="BB25" i="4"/>
  <c r="AZ25" i="4"/>
  <c r="BA25" i="4"/>
  <c r="BB24" i="4"/>
  <c r="AZ24" i="4"/>
  <c r="BA24" i="4"/>
  <c r="BB23" i="4"/>
  <c r="BA23" i="4"/>
  <c r="AZ23" i="4"/>
  <c r="BB22" i="4"/>
  <c r="BA22" i="4"/>
  <c r="AZ22" i="4"/>
  <c r="BB21" i="4"/>
  <c r="BA21" i="4"/>
  <c r="AZ21" i="4"/>
  <c r="BB20" i="4"/>
  <c r="BA20" i="4"/>
  <c r="AZ20" i="4"/>
  <c r="BB19" i="4"/>
  <c r="BA19" i="4"/>
  <c r="AZ19" i="4"/>
  <c r="AY33" i="4"/>
  <c r="AW33" i="4"/>
  <c r="AX32" i="4"/>
  <c r="AY32" i="4"/>
  <c r="AW32" i="4"/>
  <c r="AX31" i="4"/>
  <c r="AY31" i="4"/>
  <c r="AW31" i="4"/>
  <c r="AX30" i="4"/>
  <c r="AY30" i="4"/>
  <c r="AW30" i="4"/>
  <c r="AX29" i="4"/>
  <c r="AY29" i="4"/>
  <c r="AW29" i="4"/>
  <c r="AX28" i="4"/>
  <c r="AY28" i="4"/>
  <c r="AW28" i="4"/>
  <c r="AX27" i="4"/>
  <c r="AY27" i="4"/>
  <c r="AW27" i="4"/>
  <c r="AX26" i="4"/>
  <c r="AY26" i="4"/>
  <c r="AW26" i="4"/>
  <c r="AX25" i="4"/>
  <c r="AY25" i="4"/>
  <c r="AW25" i="4"/>
  <c r="AX24" i="4"/>
  <c r="AY24" i="4"/>
  <c r="AW24" i="4"/>
  <c r="AX23" i="4"/>
  <c r="AY23" i="4"/>
  <c r="AW23" i="4"/>
  <c r="AY22" i="4"/>
  <c r="AX22" i="4"/>
  <c r="AW22" i="4"/>
  <c r="AY21" i="4"/>
  <c r="AX21" i="4"/>
  <c r="AW21" i="4"/>
  <c r="AX20" i="4"/>
  <c r="AY20" i="4"/>
  <c r="AW20" i="4"/>
  <c r="AX19" i="4"/>
  <c r="AY19" i="4"/>
  <c r="AW19" i="4"/>
  <c r="AT32" i="4"/>
  <c r="AV32" i="4"/>
  <c r="AU32" i="4"/>
  <c r="AT31" i="4"/>
  <c r="AV31" i="4"/>
  <c r="AU31" i="4"/>
  <c r="AT30" i="4"/>
  <c r="AV30" i="4"/>
  <c r="AU30" i="4"/>
  <c r="AT29" i="4"/>
  <c r="AV29" i="4"/>
  <c r="AU29" i="4"/>
  <c r="AT28" i="4"/>
  <c r="AV28" i="4"/>
  <c r="AU28" i="4"/>
  <c r="AT27" i="4"/>
  <c r="AV27" i="4"/>
  <c r="AU27" i="4"/>
  <c r="AT26" i="4"/>
  <c r="AV26" i="4"/>
  <c r="AU26" i="4"/>
  <c r="AT25" i="4"/>
  <c r="AV25" i="4"/>
  <c r="AU25" i="4"/>
  <c r="AT24" i="4"/>
  <c r="AU24" i="4"/>
  <c r="AV24" i="4"/>
  <c r="AT23" i="4"/>
  <c r="AV23" i="4"/>
  <c r="AU23" i="4"/>
  <c r="AT22" i="4"/>
  <c r="AV22" i="4"/>
  <c r="AU22" i="4"/>
  <c r="AT21" i="4"/>
  <c r="AV21" i="4"/>
  <c r="AU21" i="4"/>
  <c r="AT20" i="4"/>
  <c r="AV20" i="4"/>
  <c r="AU20" i="4"/>
  <c r="AT19" i="4"/>
  <c r="AV19" i="4"/>
  <c r="AU19" i="4"/>
  <c r="BD15" i="4"/>
  <c r="BC16" i="4"/>
  <c r="BE15" i="4"/>
  <c r="BD14" i="4"/>
  <c r="BC15" i="4"/>
  <c r="BE14" i="4"/>
  <c r="BD13" i="4"/>
  <c r="BC14" i="4"/>
  <c r="BE13" i="4"/>
  <c r="BD12" i="4"/>
  <c r="BC13" i="4"/>
  <c r="BE12" i="4"/>
  <c r="BD11" i="4"/>
  <c r="BC12" i="4"/>
  <c r="BE11" i="4"/>
  <c r="BD10" i="4"/>
  <c r="BC11" i="4"/>
  <c r="BE10" i="4"/>
  <c r="BD9" i="4"/>
  <c r="BC10" i="4"/>
  <c r="BE9" i="4"/>
  <c r="BD8" i="4"/>
  <c r="BC9" i="4"/>
  <c r="BE8" i="4"/>
  <c r="BD7" i="4"/>
  <c r="BC8" i="4"/>
  <c r="BE7" i="4"/>
  <c r="BD6" i="4"/>
  <c r="BC7" i="4"/>
  <c r="BE6" i="4"/>
  <c r="BD5" i="4"/>
  <c r="BC6" i="4"/>
  <c r="BE5" i="4"/>
  <c r="BC5" i="4"/>
  <c r="BD4" i="4"/>
  <c r="BE4" i="4"/>
  <c r="BC4" i="4"/>
  <c r="BD3" i="4"/>
  <c r="BE3" i="4"/>
  <c r="BC3" i="4"/>
  <c r="BD2" i="4"/>
  <c r="AH3" i="2" s="1"/>
  <c r="BE2" i="4"/>
  <c r="AH4" i="2" s="1"/>
  <c r="BC2" i="4"/>
  <c r="AH2" i="2" s="1"/>
  <c r="BA14" i="4"/>
  <c r="BB14" i="4"/>
  <c r="AZ14" i="4"/>
  <c r="BA13" i="4"/>
  <c r="BB13" i="4"/>
  <c r="AZ13" i="4"/>
  <c r="BA12" i="4"/>
  <c r="BB12" i="4"/>
  <c r="AZ12" i="4"/>
  <c r="BA11" i="4"/>
  <c r="BB11" i="4"/>
  <c r="AZ11" i="4"/>
  <c r="BA10" i="4"/>
  <c r="BB10" i="4"/>
  <c r="AZ10" i="4"/>
  <c r="BA9" i="4"/>
  <c r="BB9" i="4"/>
  <c r="AZ9" i="4"/>
  <c r="BA8" i="4"/>
  <c r="BB8" i="4"/>
  <c r="AZ8" i="4"/>
  <c r="BA7" i="4"/>
  <c r="BB7" i="4"/>
  <c r="AZ7" i="4"/>
  <c r="BA6" i="4"/>
  <c r="BB6" i="4"/>
  <c r="AZ6" i="4"/>
  <c r="BA5" i="4"/>
  <c r="BB5" i="4"/>
  <c r="BA4" i="4"/>
  <c r="AZ5" i="4"/>
  <c r="BB4" i="4"/>
  <c r="AE4" i="2" s="1"/>
  <c r="AZ4" i="4"/>
  <c r="AE2" i="2" s="1"/>
  <c r="BA3" i="4"/>
  <c r="BB3" i="4"/>
  <c r="AZ3" i="4"/>
  <c r="BA2" i="4"/>
  <c r="AD3" i="2" s="1"/>
  <c r="BB2" i="4"/>
  <c r="AZ2" i="4"/>
  <c r="AY15" i="4"/>
  <c r="AW15" i="4"/>
  <c r="AX14" i="4"/>
  <c r="AY14" i="4"/>
  <c r="AW14" i="4"/>
  <c r="AX13" i="4"/>
  <c r="AY13" i="4"/>
  <c r="AW13" i="4"/>
  <c r="AX12" i="4"/>
  <c r="AY12" i="4"/>
  <c r="AW12" i="4"/>
  <c r="AX11" i="4"/>
  <c r="AY11" i="4"/>
  <c r="AW11" i="4"/>
  <c r="AX10" i="4"/>
  <c r="AY10" i="4"/>
  <c r="AW10" i="4"/>
  <c r="AX9" i="4"/>
  <c r="AY9" i="4"/>
  <c r="AW9" i="4"/>
  <c r="AX8" i="4"/>
  <c r="AY8" i="4"/>
  <c r="AW8" i="4"/>
  <c r="AX7" i="4"/>
  <c r="AY7" i="4"/>
  <c r="AW7" i="4"/>
  <c r="AX6" i="4"/>
  <c r="AY6" i="4"/>
  <c r="AW6" i="4"/>
  <c r="AY5" i="4"/>
  <c r="AX5" i="4"/>
  <c r="AW5" i="4"/>
  <c r="AX4" i="4"/>
  <c r="AY4" i="4"/>
  <c r="AW4" i="4"/>
  <c r="AX3" i="4"/>
  <c r="AY3" i="4"/>
  <c r="AW3" i="4"/>
  <c r="AX2" i="4"/>
  <c r="AB3" i="2" s="1"/>
  <c r="AY2" i="4"/>
  <c r="AB4" i="2" s="1"/>
  <c r="AW2" i="4"/>
  <c r="AB2" i="2" s="1"/>
  <c r="AT15" i="4"/>
  <c r="AV14" i="4"/>
  <c r="AU15" i="4"/>
  <c r="AT14" i="4"/>
  <c r="AV13" i="4"/>
  <c r="AU14" i="4"/>
  <c r="AT13" i="4"/>
  <c r="AV12" i="4"/>
  <c r="AU13" i="4"/>
  <c r="AT12" i="4"/>
  <c r="AV11" i="4"/>
  <c r="AU12" i="4"/>
  <c r="AT11" i="4"/>
  <c r="AV10" i="4"/>
  <c r="AU11" i="4"/>
  <c r="AT10" i="4"/>
  <c r="AV9" i="4"/>
  <c r="AU10" i="4"/>
  <c r="AT9" i="4"/>
  <c r="AV8" i="4"/>
  <c r="AU9" i="4"/>
  <c r="AT8" i="4"/>
  <c r="AV7" i="4"/>
  <c r="AU8" i="4"/>
  <c r="AT7" i="4"/>
  <c r="AV6" i="4"/>
  <c r="AU7" i="4"/>
  <c r="AT6" i="4"/>
  <c r="AV5" i="4"/>
  <c r="AU6" i="4"/>
  <c r="AT5" i="4"/>
  <c r="AV4" i="4"/>
  <c r="AU5" i="4"/>
  <c r="AT4" i="4"/>
  <c r="Y2" i="2" s="1"/>
  <c r="AU4" i="4"/>
  <c r="AV3" i="4"/>
  <c r="Y4" i="2" s="1"/>
  <c r="AT3" i="4"/>
  <c r="AV2" i="4"/>
  <c r="X4" i="2" s="1"/>
  <c r="AU3" i="4"/>
  <c r="AT2" i="4"/>
  <c r="X2" i="2" s="1"/>
  <c r="AU2" i="4"/>
  <c r="Y3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K2" i="4"/>
  <c r="BJ8" i="4"/>
  <c r="BJ7" i="4"/>
  <c r="BJ6" i="4"/>
  <c r="BJ5" i="4"/>
  <c r="BJ4" i="4"/>
  <c r="BJ3" i="4"/>
  <c r="BJ2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416" i="4"/>
  <c r="AC412" i="4"/>
  <c r="AC408" i="4"/>
  <c r="AC404" i="4"/>
  <c r="AC400" i="4"/>
  <c r="AC396" i="4"/>
  <c r="AC392" i="4"/>
  <c r="AC384" i="4"/>
  <c r="AC380" i="4"/>
  <c r="AC375" i="4"/>
  <c r="AC371" i="4"/>
  <c r="AC361" i="4"/>
  <c r="AC355" i="4"/>
  <c r="AC349" i="4"/>
  <c r="AC345" i="4"/>
  <c r="AC337" i="4"/>
  <c r="AC333" i="4"/>
  <c r="AC329" i="4"/>
  <c r="AC325" i="4"/>
  <c r="AC321" i="4"/>
  <c r="AC317" i="4"/>
  <c r="AC305" i="4"/>
  <c r="AC301" i="4"/>
  <c r="AC292" i="4"/>
  <c r="AC288" i="4"/>
  <c r="AC284" i="4"/>
  <c r="AC280" i="4"/>
  <c r="AC276" i="4"/>
  <c r="AC272" i="4"/>
  <c r="AC268" i="4"/>
  <c r="AC264" i="4"/>
  <c r="AC256" i="4"/>
  <c r="AC252" i="4"/>
  <c r="AC248" i="4"/>
  <c r="AC244" i="4"/>
  <c r="AC240" i="4"/>
  <c r="AC234" i="4"/>
  <c r="AC230" i="4"/>
  <c r="AC226" i="4"/>
  <c r="AC222" i="4"/>
  <c r="AC218" i="4"/>
  <c r="AC214" i="4"/>
  <c r="AC210" i="4"/>
  <c r="AC204" i="4"/>
  <c r="AC200" i="4"/>
  <c r="AC196" i="4"/>
  <c r="AC192" i="4"/>
  <c r="AC188" i="4"/>
  <c r="AC181" i="4"/>
  <c r="AC177" i="4"/>
  <c r="AC173" i="4"/>
  <c r="AC169" i="4"/>
  <c r="AC165" i="4"/>
  <c r="AC161" i="4"/>
  <c r="AC157" i="4"/>
  <c r="AC153" i="4"/>
  <c r="AC137" i="4"/>
  <c r="AC133" i="4"/>
  <c r="AC128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68" i="4"/>
  <c r="AC64" i="4"/>
  <c r="AC56" i="4"/>
  <c r="AC52" i="4"/>
  <c r="AC48" i="4"/>
  <c r="AC38" i="4"/>
  <c r="AC34" i="4"/>
  <c r="AC30" i="4"/>
  <c r="AC26" i="4"/>
  <c r="AC22" i="4"/>
  <c r="AC18" i="4"/>
  <c r="AC8" i="4"/>
  <c r="AC4" i="4"/>
  <c r="Q2604" i="4"/>
  <c r="Q2603" i="4"/>
  <c r="Q2602" i="4"/>
  <c r="Q2601" i="4"/>
  <c r="Q2600" i="4"/>
  <c r="Q2599" i="4"/>
  <c r="Q2598" i="4"/>
  <c r="Q2597" i="4"/>
  <c r="Q2596" i="4"/>
  <c r="Q2595" i="4"/>
  <c r="Q2594" i="4"/>
  <c r="Q2593" i="4"/>
  <c r="Q2592" i="4"/>
  <c r="Q2591" i="4"/>
  <c r="Q2590" i="4"/>
  <c r="Q2589" i="4"/>
  <c r="Q2588" i="4"/>
  <c r="Q2587" i="4"/>
  <c r="Q2586" i="4"/>
  <c r="Q2585" i="4"/>
  <c r="Q2584" i="4"/>
  <c r="Q2583" i="4"/>
  <c r="Q2582" i="4"/>
  <c r="Q2581" i="4"/>
  <c r="Q2580" i="4"/>
  <c r="Q2579" i="4"/>
  <c r="Q2578" i="4"/>
  <c r="Q2577" i="4"/>
  <c r="Q2576" i="4"/>
  <c r="Q2575" i="4"/>
  <c r="Q2574" i="4"/>
  <c r="Q2573" i="4"/>
  <c r="Q2572" i="4"/>
  <c r="Q2571" i="4"/>
  <c r="Q2570" i="4"/>
  <c r="Q2569" i="4"/>
  <c r="Q2568" i="4"/>
  <c r="Q2567" i="4"/>
  <c r="Q2566" i="4"/>
  <c r="Q2565" i="4"/>
  <c r="Q2564" i="4"/>
  <c r="Q2563" i="4"/>
  <c r="Q2562" i="4"/>
  <c r="Q2561" i="4"/>
  <c r="Q2560" i="4"/>
  <c r="Q2559" i="4"/>
  <c r="Q2558" i="4"/>
  <c r="Q2557" i="4"/>
  <c r="Q2556" i="4"/>
  <c r="Q2555" i="4"/>
  <c r="Q2554" i="4"/>
  <c r="Q2553" i="4"/>
  <c r="Q2552" i="4"/>
  <c r="Q2551" i="4"/>
  <c r="Q2550" i="4"/>
  <c r="Q2549" i="4"/>
  <c r="Q2548" i="4"/>
  <c r="Q2547" i="4"/>
  <c r="Q2546" i="4"/>
  <c r="Q2545" i="4"/>
  <c r="Q2544" i="4"/>
  <c r="Q2543" i="4"/>
  <c r="Q2542" i="4"/>
  <c r="Q2541" i="4"/>
  <c r="Q2540" i="4"/>
  <c r="Q2539" i="4"/>
  <c r="Q2538" i="4"/>
  <c r="Q2537" i="4"/>
  <c r="Q2536" i="4"/>
  <c r="Q2535" i="4"/>
  <c r="Q2534" i="4"/>
  <c r="Q2533" i="4"/>
  <c r="Q2532" i="4"/>
  <c r="Q2531" i="4"/>
  <c r="Q2530" i="4"/>
  <c r="Q2529" i="4"/>
  <c r="Q2528" i="4"/>
  <c r="Q2527" i="4"/>
  <c r="Q2526" i="4"/>
  <c r="Q2525" i="4"/>
  <c r="Q2524" i="4"/>
  <c r="Q2523" i="4"/>
  <c r="Q2522" i="4"/>
  <c r="Q2521" i="4"/>
  <c r="Q2520" i="4"/>
  <c r="Q2519" i="4"/>
  <c r="Q2518" i="4"/>
  <c r="Q2517" i="4"/>
  <c r="Q2516" i="4"/>
  <c r="Q2515" i="4"/>
  <c r="Q2514" i="4"/>
  <c r="Q2513" i="4"/>
  <c r="Q2512" i="4"/>
  <c r="Q2511" i="4"/>
  <c r="Q2510" i="4"/>
  <c r="Q2509" i="4"/>
  <c r="Q2508" i="4"/>
  <c r="Q2507" i="4"/>
  <c r="Q2506" i="4"/>
  <c r="Q2505" i="4"/>
  <c r="Q2504" i="4"/>
  <c r="Q2503" i="4"/>
  <c r="Q2502" i="4"/>
  <c r="Q2501" i="4"/>
  <c r="Q2500" i="4"/>
  <c r="Q2499" i="4"/>
  <c r="Q2498" i="4"/>
  <c r="Q2497" i="4"/>
  <c r="Q2496" i="4"/>
  <c r="Q2495" i="4"/>
  <c r="Q2494" i="4"/>
  <c r="Q2493" i="4"/>
  <c r="Q2492" i="4"/>
  <c r="Q2491" i="4"/>
  <c r="Q2490" i="4"/>
  <c r="Q2489" i="4"/>
  <c r="Q2488" i="4"/>
  <c r="Q2487" i="4"/>
  <c r="Q2486" i="4"/>
  <c r="Q2485" i="4"/>
  <c r="Q2484" i="4"/>
  <c r="Q2483" i="4"/>
  <c r="Q2482" i="4"/>
  <c r="Q2481" i="4"/>
  <c r="Q2480" i="4"/>
  <c r="Q2479" i="4"/>
  <c r="Q2478" i="4"/>
  <c r="Q2477" i="4"/>
  <c r="Q2476" i="4"/>
  <c r="Q2475" i="4"/>
  <c r="Q2474" i="4"/>
  <c r="Q2473" i="4"/>
  <c r="Q2472" i="4"/>
  <c r="Q2471" i="4"/>
  <c r="Q2470" i="4"/>
  <c r="Q2469" i="4"/>
  <c r="Q2468" i="4"/>
  <c r="Q2467" i="4"/>
  <c r="Q2466" i="4"/>
  <c r="Q2465" i="4"/>
  <c r="Q2464" i="4"/>
  <c r="Q2463" i="4"/>
  <c r="Q2462" i="4"/>
  <c r="Q2461" i="4"/>
  <c r="Q2460" i="4"/>
  <c r="Q2459" i="4"/>
  <c r="Q2458" i="4"/>
  <c r="Q2457" i="4"/>
  <c r="Q2456" i="4"/>
  <c r="Q2455" i="4"/>
  <c r="Q2454" i="4"/>
  <c r="Q2453" i="4"/>
  <c r="Q2452" i="4"/>
  <c r="Q2451" i="4"/>
  <c r="Q2450" i="4"/>
  <c r="Q2449" i="4"/>
  <c r="Q2448" i="4"/>
  <c r="Q2447" i="4"/>
  <c r="Q2446" i="4"/>
  <c r="Q2445" i="4"/>
  <c r="Q2444" i="4"/>
  <c r="Q2443" i="4"/>
  <c r="Q2442" i="4"/>
  <c r="Q2441" i="4"/>
  <c r="Q2440" i="4"/>
  <c r="Q2439" i="4"/>
  <c r="Q2438" i="4"/>
  <c r="Q2437" i="4"/>
  <c r="Q2436" i="4"/>
  <c r="Q2435" i="4"/>
  <c r="Q2434" i="4"/>
  <c r="Q2433" i="4"/>
  <c r="Q2432" i="4"/>
  <c r="Q2431" i="4"/>
  <c r="Q2430" i="4"/>
  <c r="Q2429" i="4"/>
  <c r="Q2428" i="4"/>
  <c r="Q2427" i="4"/>
  <c r="Q2426" i="4"/>
  <c r="Q2425" i="4"/>
  <c r="Q2424" i="4"/>
  <c r="Q2423" i="4"/>
  <c r="Q2422" i="4"/>
  <c r="Q2421" i="4"/>
  <c r="Q2420" i="4"/>
  <c r="Q2419" i="4"/>
  <c r="Q2418" i="4"/>
  <c r="Q2417" i="4"/>
  <c r="Q2416" i="4"/>
  <c r="Q2415" i="4"/>
  <c r="Q2414" i="4"/>
  <c r="Q2413" i="4"/>
  <c r="Q2412" i="4"/>
  <c r="Q2411" i="4"/>
  <c r="Q2410" i="4"/>
  <c r="Q2409" i="4"/>
  <c r="Q2408" i="4"/>
  <c r="Q2407" i="4"/>
  <c r="Q2406" i="4"/>
  <c r="Q2405" i="4"/>
  <c r="Q2404" i="4"/>
  <c r="Q2403" i="4"/>
  <c r="Q2402" i="4"/>
  <c r="Q2401" i="4"/>
  <c r="Q2400" i="4"/>
  <c r="Q2399" i="4"/>
  <c r="Q2398" i="4"/>
  <c r="Q2397" i="4"/>
  <c r="Q2396" i="4"/>
  <c r="Q2395" i="4"/>
  <c r="Q2394" i="4"/>
  <c r="Q2393" i="4"/>
  <c r="Q2392" i="4"/>
  <c r="Q2391" i="4"/>
  <c r="Q2390" i="4"/>
  <c r="Q2389" i="4"/>
  <c r="Q2388" i="4"/>
  <c r="Q2387" i="4"/>
  <c r="Q2386" i="4"/>
  <c r="Q2385" i="4"/>
  <c r="Q2384" i="4"/>
  <c r="Q2383" i="4"/>
  <c r="Q2382" i="4"/>
  <c r="Q2381" i="4"/>
  <c r="Q2380" i="4"/>
  <c r="Q2379" i="4"/>
  <c r="Q2378" i="4"/>
  <c r="Q2377" i="4"/>
  <c r="Q2376" i="4"/>
  <c r="Q2375" i="4"/>
  <c r="Q2374" i="4"/>
  <c r="Q2373" i="4"/>
  <c r="Q2372" i="4"/>
  <c r="Q2371" i="4"/>
  <c r="Q2370" i="4"/>
  <c r="Q2369" i="4"/>
  <c r="Q2368" i="4"/>
  <c r="Q2367" i="4"/>
  <c r="Q2366" i="4"/>
  <c r="Q2365" i="4"/>
  <c r="Q2364" i="4"/>
  <c r="Q2363" i="4"/>
  <c r="Q2362" i="4"/>
  <c r="Q2361" i="4"/>
  <c r="Q2360" i="4"/>
  <c r="Q2359" i="4"/>
  <c r="Q2358" i="4"/>
  <c r="Q2357" i="4"/>
  <c r="Q2356" i="4"/>
  <c r="Q2355" i="4"/>
  <c r="Q2354" i="4"/>
  <c r="Q2353" i="4"/>
  <c r="Q2352" i="4"/>
  <c r="Q2351" i="4"/>
  <c r="Q2350" i="4"/>
  <c r="Q2349" i="4"/>
  <c r="Q2348" i="4"/>
  <c r="Q2347" i="4"/>
  <c r="Q2346" i="4"/>
  <c r="Q2345" i="4"/>
  <c r="Q2344" i="4"/>
  <c r="Q2343" i="4"/>
  <c r="Q2342" i="4"/>
  <c r="Q2341" i="4"/>
  <c r="Q2340" i="4"/>
  <c r="Q2339" i="4"/>
  <c r="Q2338" i="4"/>
  <c r="Q2337" i="4"/>
  <c r="Q2336" i="4"/>
  <c r="Q2335" i="4"/>
  <c r="Q2334" i="4"/>
  <c r="Q2333" i="4"/>
  <c r="Q2332" i="4"/>
  <c r="Q2331" i="4"/>
  <c r="Q2330" i="4"/>
  <c r="Q2329" i="4"/>
  <c r="Q2328" i="4"/>
  <c r="Q2327" i="4"/>
  <c r="Q2326" i="4"/>
  <c r="Q2325" i="4"/>
  <c r="Q2324" i="4"/>
  <c r="Q2323" i="4"/>
  <c r="Q2322" i="4"/>
  <c r="Q2321" i="4"/>
  <c r="Q2320" i="4"/>
  <c r="Q2319" i="4"/>
  <c r="Q2318" i="4"/>
  <c r="Q2317" i="4"/>
  <c r="Q2316" i="4"/>
  <c r="Q2315" i="4"/>
  <c r="Q2314" i="4"/>
  <c r="Q2313" i="4"/>
  <c r="Q2312" i="4"/>
  <c r="Q2311" i="4"/>
  <c r="Q2310" i="4"/>
  <c r="Q2309" i="4"/>
  <c r="Q2308" i="4"/>
  <c r="Q2307" i="4"/>
  <c r="Q2306" i="4"/>
  <c r="Q2305" i="4"/>
  <c r="Q2304" i="4"/>
  <c r="Q2303" i="4"/>
  <c r="Q2302" i="4"/>
  <c r="Q2301" i="4"/>
  <c r="Q2300" i="4"/>
  <c r="Q2299" i="4"/>
  <c r="Q2298" i="4"/>
  <c r="Q2297" i="4"/>
  <c r="Q2296" i="4"/>
  <c r="Q2295" i="4"/>
  <c r="Q2294" i="4"/>
  <c r="Q2293" i="4"/>
  <c r="Q2292" i="4"/>
  <c r="Q2291" i="4"/>
  <c r="Q2290" i="4"/>
  <c r="Q2289" i="4"/>
  <c r="Q2288" i="4"/>
  <c r="Q2287" i="4"/>
  <c r="Q2286" i="4"/>
  <c r="Q2285" i="4"/>
  <c r="Q2284" i="4"/>
  <c r="Q2283" i="4"/>
  <c r="Q2282" i="4"/>
  <c r="Q2281" i="4"/>
  <c r="Q2280" i="4"/>
  <c r="Q2279" i="4"/>
  <c r="Q2278" i="4"/>
  <c r="Q2277" i="4"/>
  <c r="Q2276" i="4"/>
  <c r="Q2275" i="4"/>
  <c r="Q2274" i="4"/>
  <c r="Q2273" i="4"/>
  <c r="Q2272" i="4"/>
  <c r="Q2271" i="4"/>
  <c r="Q2270" i="4"/>
  <c r="Q2269" i="4"/>
  <c r="Q2268" i="4"/>
  <c r="Q2267" i="4"/>
  <c r="Q2266" i="4"/>
  <c r="Q2265" i="4"/>
  <c r="Q2264" i="4"/>
  <c r="Q2263" i="4"/>
  <c r="Q2262" i="4"/>
  <c r="Q2261" i="4"/>
  <c r="Q2260" i="4"/>
  <c r="Q2259" i="4"/>
  <c r="Q2258" i="4"/>
  <c r="Q2257" i="4"/>
  <c r="Q2256" i="4"/>
  <c r="Q2255" i="4"/>
  <c r="Q2254" i="4"/>
  <c r="Q2253" i="4"/>
  <c r="Q2252" i="4"/>
  <c r="Q2251" i="4"/>
  <c r="Q2250" i="4"/>
  <c r="Q2249" i="4"/>
  <c r="Q2248" i="4"/>
  <c r="Q2247" i="4"/>
  <c r="Q2246" i="4"/>
  <c r="Q2245" i="4"/>
  <c r="Q2244" i="4"/>
  <c r="Q2243" i="4"/>
  <c r="Q2242" i="4"/>
  <c r="Q2241" i="4"/>
  <c r="Q2240" i="4"/>
  <c r="Q2239" i="4"/>
  <c r="Q2238" i="4"/>
  <c r="Q2237" i="4"/>
  <c r="Q2236" i="4"/>
  <c r="Q2235" i="4"/>
  <c r="Q2234" i="4"/>
  <c r="Q2233" i="4"/>
  <c r="Q2232" i="4"/>
  <c r="Q2231" i="4"/>
  <c r="Q2230" i="4"/>
  <c r="Q2229" i="4"/>
  <c r="Q2228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J6" i="4"/>
  <c r="AK6" i="4" s="1"/>
  <c r="AJ5" i="4"/>
  <c r="AK5" i="4" s="1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CR4" i="2"/>
  <c r="CR2" i="2"/>
  <c r="EA111" i="3"/>
  <c r="DZ111" i="3"/>
  <c r="DY111" i="3"/>
  <c r="EA110" i="3"/>
  <c r="DZ110" i="3"/>
  <c r="DY110" i="3"/>
  <c r="EA109" i="3"/>
  <c r="DZ109" i="3"/>
  <c r="DY109" i="3"/>
  <c r="EA108" i="3"/>
  <c r="DZ108" i="3"/>
  <c r="DY108" i="3"/>
  <c r="EA107" i="3"/>
  <c r="DZ107" i="3"/>
  <c r="DY107" i="3"/>
  <c r="EA106" i="3"/>
  <c r="DZ106" i="3"/>
  <c r="DY106" i="3"/>
  <c r="EA105" i="3"/>
  <c r="DZ105" i="3"/>
  <c r="DY105" i="3"/>
  <c r="EA104" i="3"/>
  <c r="DZ104" i="3"/>
  <c r="DY104" i="3"/>
  <c r="EA103" i="3"/>
  <c r="DZ103" i="3"/>
  <c r="DY103" i="3"/>
  <c r="EA102" i="3"/>
  <c r="DZ102" i="3"/>
  <c r="DY102" i="3"/>
  <c r="EA101" i="3"/>
  <c r="DZ101" i="3"/>
  <c r="DY101" i="3"/>
  <c r="EA100" i="3"/>
  <c r="DZ100" i="3"/>
  <c r="DY100" i="3"/>
  <c r="EA99" i="3"/>
  <c r="DZ99" i="3"/>
  <c r="DY99" i="3"/>
  <c r="EA98" i="3"/>
  <c r="DZ98" i="3"/>
  <c r="DY98" i="3"/>
  <c r="EA97" i="3"/>
  <c r="DZ97" i="3"/>
  <c r="DY97" i="3"/>
  <c r="EA94" i="3"/>
  <c r="DZ94" i="3"/>
  <c r="DY94" i="3"/>
  <c r="EA93" i="3"/>
  <c r="DZ93" i="3"/>
  <c r="DY93" i="3"/>
  <c r="EA92" i="3"/>
  <c r="DZ92" i="3"/>
  <c r="DY92" i="3"/>
  <c r="EA91" i="3"/>
  <c r="DZ91" i="3"/>
  <c r="DY91" i="3"/>
  <c r="EA90" i="3"/>
  <c r="DZ90" i="3"/>
  <c r="DY90" i="3"/>
  <c r="EA89" i="3"/>
  <c r="DZ89" i="3"/>
  <c r="DY89" i="3"/>
  <c r="EA88" i="3"/>
  <c r="DZ88" i="3"/>
  <c r="DY88" i="3"/>
  <c r="EA87" i="3"/>
  <c r="DZ87" i="3"/>
  <c r="DY87" i="3"/>
  <c r="EA86" i="3"/>
  <c r="DZ86" i="3"/>
  <c r="DY86" i="3"/>
  <c r="EA85" i="3"/>
  <c r="DZ85" i="3"/>
  <c r="DY85" i="3"/>
  <c r="EA84" i="3"/>
  <c r="DZ84" i="3"/>
  <c r="DY84" i="3"/>
  <c r="EA83" i="3"/>
  <c r="DZ83" i="3"/>
  <c r="DY83" i="3"/>
  <c r="EA82" i="3"/>
  <c r="DZ82" i="3"/>
  <c r="DY82" i="3"/>
  <c r="EA81" i="3"/>
  <c r="DZ81" i="3"/>
  <c r="DY81" i="3"/>
  <c r="EA78" i="3"/>
  <c r="DZ78" i="3"/>
  <c r="DY78" i="3"/>
  <c r="EA77" i="3"/>
  <c r="DZ77" i="3"/>
  <c r="DY77" i="3"/>
  <c r="EA76" i="3"/>
  <c r="DZ76" i="3"/>
  <c r="DY76" i="3"/>
  <c r="EA75" i="3"/>
  <c r="DZ75" i="3"/>
  <c r="DY75" i="3"/>
  <c r="EA74" i="3"/>
  <c r="DZ74" i="3"/>
  <c r="DY74" i="3"/>
  <c r="EA73" i="3"/>
  <c r="DZ73" i="3"/>
  <c r="DY73" i="3"/>
  <c r="EA72" i="3"/>
  <c r="DZ72" i="3"/>
  <c r="DY72" i="3"/>
  <c r="EA71" i="3"/>
  <c r="DZ71" i="3"/>
  <c r="DY71" i="3"/>
  <c r="EA70" i="3"/>
  <c r="DZ70" i="3"/>
  <c r="DY70" i="3"/>
  <c r="EA69" i="3"/>
  <c r="DZ69" i="3"/>
  <c r="DY69" i="3"/>
  <c r="EA68" i="3"/>
  <c r="DZ68" i="3"/>
  <c r="DY68" i="3"/>
  <c r="EA67" i="3"/>
  <c r="DZ67" i="3"/>
  <c r="DY67" i="3"/>
  <c r="EA66" i="3"/>
  <c r="DZ66" i="3"/>
  <c r="DY66" i="3"/>
  <c r="EA65" i="3"/>
  <c r="DZ65" i="3"/>
  <c r="DY65" i="3"/>
  <c r="EA62" i="3"/>
  <c r="DZ62" i="3"/>
  <c r="DY62" i="3"/>
  <c r="EA61" i="3"/>
  <c r="DZ61" i="3"/>
  <c r="DY61" i="3"/>
  <c r="EA60" i="3"/>
  <c r="DZ60" i="3"/>
  <c r="DY60" i="3"/>
  <c r="EA59" i="3"/>
  <c r="DZ59" i="3"/>
  <c r="DY59" i="3"/>
  <c r="EA58" i="3"/>
  <c r="DZ58" i="3"/>
  <c r="DY58" i="3"/>
  <c r="EA57" i="3"/>
  <c r="DZ57" i="3"/>
  <c r="DY57" i="3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5" i="3"/>
  <c r="DZ15" i="3"/>
  <c r="DY15" i="3"/>
  <c r="EA14" i="3"/>
  <c r="DZ14" i="3"/>
  <c r="DY14" i="3"/>
  <c r="EA13" i="3"/>
  <c r="DZ13" i="3"/>
  <c r="DY13" i="3"/>
  <c r="EA12" i="3"/>
  <c r="DZ12" i="3"/>
  <c r="DY12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111" i="3"/>
  <c r="DW111" i="3"/>
  <c r="DV111" i="3"/>
  <c r="DX110" i="3"/>
  <c r="DW110" i="3"/>
  <c r="DV110" i="3"/>
  <c r="DX109" i="3"/>
  <c r="DW109" i="3"/>
  <c r="DV109" i="3"/>
  <c r="DX108" i="3"/>
  <c r="DW108" i="3"/>
  <c r="DV108" i="3"/>
  <c r="DX107" i="3"/>
  <c r="DW107" i="3"/>
  <c r="DV107" i="3"/>
  <c r="DX106" i="3"/>
  <c r="DW106" i="3"/>
  <c r="DV106" i="3"/>
  <c r="DX105" i="3"/>
  <c r="DW105" i="3"/>
  <c r="DV105" i="3"/>
  <c r="DX104" i="3"/>
  <c r="DW104" i="3"/>
  <c r="DV104" i="3"/>
  <c r="DX103" i="3"/>
  <c r="DW103" i="3"/>
  <c r="DV103" i="3"/>
  <c r="DX102" i="3"/>
  <c r="DW102" i="3"/>
  <c r="DV102" i="3"/>
  <c r="DX101" i="3"/>
  <c r="DW101" i="3"/>
  <c r="DV101" i="3"/>
  <c r="DX100" i="3"/>
  <c r="DW100" i="3"/>
  <c r="DV100" i="3"/>
  <c r="DX99" i="3"/>
  <c r="DW99" i="3"/>
  <c r="DV99" i="3"/>
  <c r="DX98" i="3"/>
  <c r="DW98" i="3"/>
  <c r="DV98" i="3"/>
  <c r="DX97" i="3"/>
  <c r="DW97" i="3"/>
  <c r="DV97" i="3"/>
  <c r="DX94" i="3"/>
  <c r="DW94" i="3"/>
  <c r="DV94" i="3"/>
  <c r="DX93" i="3"/>
  <c r="DW93" i="3"/>
  <c r="DV93" i="3"/>
  <c r="DX92" i="3"/>
  <c r="DW92" i="3"/>
  <c r="DV92" i="3"/>
  <c r="DX91" i="3"/>
  <c r="DW91" i="3"/>
  <c r="DV91" i="3"/>
  <c r="DX90" i="3"/>
  <c r="DW90" i="3"/>
  <c r="DV90" i="3"/>
  <c r="DX89" i="3"/>
  <c r="DW89" i="3"/>
  <c r="DV89" i="3"/>
  <c r="DX88" i="3"/>
  <c r="DW88" i="3"/>
  <c r="DV88" i="3"/>
  <c r="DX87" i="3"/>
  <c r="DW87" i="3"/>
  <c r="DV87" i="3"/>
  <c r="DX86" i="3"/>
  <c r="DW86" i="3"/>
  <c r="DV86" i="3"/>
  <c r="DX85" i="3"/>
  <c r="DW85" i="3"/>
  <c r="DV85" i="3"/>
  <c r="DX84" i="3"/>
  <c r="DW84" i="3"/>
  <c r="DV84" i="3"/>
  <c r="DX83" i="3"/>
  <c r="DW83" i="3"/>
  <c r="DV83" i="3"/>
  <c r="DX82" i="3"/>
  <c r="DW82" i="3"/>
  <c r="DV82" i="3"/>
  <c r="DX81" i="3"/>
  <c r="DW81" i="3"/>
  <c r="DV81" i="3"/>
  <c r="DX78" i="3"/>
  <c r="DW78" i="3"/>
  <c r="DV78" i="3"/>
  <c r="DX77" i="3"/>
  <c r="DW77" i="3"/>
  <c r="DV77" i="3"/>
  <c r="DX76" i="3"/>
  <c r="DW76" i="3"/>
  <c r="DV76" i="3"/>
  <c r="DX75" i="3"/>
  <c r="DW75" i="3"/>
  <c r="DV75" i="3"/>
  <c r="DX74" i="3"/>
  <c r="DW74" i="3"/>
  <c r="DV74" i="3"/>
  <c r="DX73" i="3"/>
  <c r="DW73" i="3"/>
  <c r="DV73" i="3"/>
  <c r="DX72" i="3"/>
  <c r="DW72" i="3"/>
  <c r="DV72" i="3"/>
  <c r="DX71" i="3"/>
  <c r="DW71" i="3"/>
  <c r="DV71" i="3"/>
  <c r="DX70" i="3"/>
  <c r="DW70" i="3"/>
  <c r="DV70" i="3"/>
  <c r="DX69" i="3"/>
  <c r="DW69" i="3"/>
  <c r="DV69" i="3"/>
  <c r="DX68" i="3"/>
  <c r="DW68" i="3"/>
  <c r="DV68" i="3"/>
  <c r="DX67" i="3"/>
  <c r="DW67" i="3"/>
  <c r="DV67" i="3"/>
  <c r="DX66" i="3"/>
  <c r="DW66" i="3"/>
  <c r="DV66" i="3"/>
  <c r="DX65" i="3"/>
  <c r="DW65" i="3"/>
  <c r="DV65" i="3"/>
  <c r="DX62" i="3"/>
  <c r="DW62" i="3"/>
  <c r="DV62" i="3"/>
  <c r="DX61" i="3"/>
  <c r="DW61" i="3"/>
  <c r="DV61" i="3"/>
  <c r="DX60" i="3"/>
  <c r="DW60" i="3"/>
  <c r="DV60" i="3"/>
  <c r="DX59" i="3"/>
  <c r="DW59" i="3"/>
  <c r="DV59" i="3"/>
  <c r="DX58" i="3"/>
  <c r="DW58" i="3"/>
  <c r="DV58" i="3"/>
  <c r="DX57" i="3"/>
  <c r="DW57" i="3"/>
  <c r="DV57" i="3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5" i="3"/>
  <c r="DW15" i="3"/>
  <c r="DV15" i="3"/>
  <c r="DX14" i="3"/>
  <c r="DW14" i="3"/>
  <c r="DV14" i="3"/>
  <c r="DX13" i="3"/>
  <c r="DW13" i="3"/>
  <c r="DV13" i="3"/>
  <c r="DX12" i="3"/>
  <c r="DW12" i="3"/>
  <c r="DV12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CS3" i="2" s="1"/>
  <c r="DV4" i="3"/>
  <c r="DX3" i="3"/>
  <c r="DW3" i="3"/>
  <c r="CR3" i="2" s="1"/>
  <c r="DV3" i="3"/>
  <c r="CS2" i="2" s="1"/>
  <c r="DX2" i="3"/>
  <c r="CS4" i="2" s="1"/>
  <c r="DW2" i="3"/>
  <c r="DV2" i="3"/>
  <c r="DU112" i="3"/>
  <c r="DT112" i="3"/>
  <c r="DS112" i="3"/>
  <c r="DU111" i="3"/>
  <c r="DT111" i="3"/>
  <c r="DS111" i="3"/>
  <c r="DU110" i="3"/>
  <c r="DT110" i="3"/>
  <c r="DS110" i="3"/>
  <c r="DU109" i="3"/>
  <c r="DT109" i="3"/>
  <c r="DS109" i="3"/>
  <c r="DU108" i="3"/>
  <c r="DT108" i="3"/>
  <c r="DS108" i="3"/>
  <c r="DU107" i="3"/>
  <c r="DT107" i="3"/>
  <c r="DS107" i="3"/>
  <c r="DU106" i="3"/>
  <c r="DT106" i="3"/>
  <c r="DS106" i="3"/>
  <c r="DU105" i="3"/>
  <c r="DT105" i="3"/>
  <c r="DS105" i="3"/>
  <c r="DU104" i="3"/>
  <c r="DT104" i="3"/>
  <c r="DS104" i="3"/>
  <c r="DU103" i="3"/>
  <c r="DT103" i="3"/>
  <c r="DS103" i="3"/>
  <c r="DU102" i="3"/>
  <c r="DT102" i="3"/>
  <c r="DS102" i="3"/>
  <c r="DU101" i="3"/>
  <c r="DT101" i="3"/>
  <c r="DS101" i="3"/>
  <c r="DU100" i="3"/>
  <c r="DT100" i="3"/>
  <c r="DS100" i="3"/>
  <c r="DU99" i="3"/>
  <c r="DT99" i="3"/>
  <c r="DS99" i="3"/>
  <c r="DU98" i="3"/>
  <c r="DT98" i="3"/>
  <c r="DS98" i="3"/>
  <c r="DU97" i="3"/>
  <c r="DT97" i="3"/>
  <c r="DS97" i="3"/>
  <c r="DU94" i="3"/>
  <c r="DT94" i="3"/>
  <c r="DS94" i="3"/>
  <c r="DU93" i="3"/>
  <c r="DT93" i="3"/>
  <c r="DS93" i="3"/>
  <c r="DU92" i="3"/>
  <c r="DT92" i="3"/>
  <c r="DS92" i="3"/>
  <c r="DU91" i="3"/>
  <c r="DT91" i="3"/>
  <c r="DS91" i="3"/>
  <c r="DU90" i="3"/>
  <c r="DT90" i="3"/>
  <c r="DS90" i="3"/>
  <c r="DU89" i="3"/>
  <c r="DT89" i="3"/>
  <c r="DS89" i="3"/>
  <c r="DU88" i="3"/>
  <c r="DT88" i="3"/>
  <c r="DS88" i="3"/>
  <c r="DU87" i="3"/>
  <c r="DT87" i="3"/>
  <c r="DS87" i="3"/>
  <c r="DU86" i="3"/>
  <c r="DT86" i="3"/>
  <c r="DS86" i="3"/>
  <c r="DU85" i="3"/>
  <c r="DT85" i="3"/>
  <c r="DS85" i="3"/>
  <c r="DU84" i="3"/>
  <c r="DT84" i="3"/>
  <c r="DS84" i="3"/>
  <c r="DU83" i="3"/>
  <c r="DT83" i="3"/>
  <c r="DS83" i="3"/>
  <c r="DU82" i="3"/>
  <c r="DT82" i="3"/>
  <c r="DS82" i="3"/>
  <c r="DU81" i="3"/>
  <c r="DT81" i="3"/>
  <c r="DS81" i="3"/>
  <c r="DU78" i="3"/>
  <c r="DT78" i="3"/>
  <c r="DS78" i="3"/>
  <c r="DU77" i="3"/>
  <c r="DT77" i="3"/>
  <c r="DS77" i="3"/>
  <c r="DU76" i="3"/>
  <c r="DT76" i="3"/>
  <c r="DS76" i="3"/>
  <c r="DU75" i="3"/>
  <c r="DT75" i="3"/>
  <c r="DS75" i="3"/>
  <c r="DU74" i="3"/>
  <c r="DT74" i="3"/>
  <c r="DS74" i="3"/>
  <c r="DU73" i="3"/>
  <c r="DT73" i="3"/>
  <c r="DS73" i="3"/>
  <c r="DU72" i="3"/>
  <c r="DT72" i="3"/>
  <c r="DS72" i="3"/>
  <c r="DU71" i="3"/>
  <c r="DT71" i="3"/>
  <c r="DS71" i="3"/>
  <c r="DU70" i="3"/>
  <c r="DT70" i="3"/>
  <c r="DS70" i="3"/>
  <c r="DU69" i="3"/>
  <c r="DT69" i="3"/>
  <c r="DS69" i="3"/>
  <c r="DU68" i="3"/>
  <c r="DT68" i="3"/>
  <c r="DS68" i="3"/>
  <c r="DU67" i="3"/>
  <c r="DT67" i="3"/>
  <c r="DS67" i="3"/>
  <c r="DU66" i="3"/>
  <c r="DT66" i="3"/>
  <c r="DS66" i="3"/>
  <c r="DU65" i="3"/>
  <c r="DT65" i="3"/>
  <c r="DS65" i="3"/>
  <c r="DU62" i="3"/>
  <c r="DT62" i="3"/>
  <c r="DS62" i="3"/>
  <c r="DU61" i="3"/>
  <c r="DT61" i="3"/>
  <c r="DS61" i="3"/>
  <c r="DU60" i="3"/>
  <c r="DT60" i="3"/>
  <c r="DS60" i="3"/>
  <c r="DU59" i="3"/>
  <c r="DT59" i="3"/>
  <c r="DS59" i="3"/>
  <c r="DU58" i="3"/>
  <c r="DT58" i="3"/>
  <c r="DS58" i="3"/>
  <c r="DU57" i="3"/>
  <c r="DT57" i="3"/>
  <c r="DS57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CP3" i="2" s="1"/>
  <c r="DS3" i="3"/>
  <c r="DU2" i="3"/>
  <c r="CP4" i="2" s="1"/>
  <c r="DT2" i="3"/>
  <c r="DS2" i="3"/>
  <c r="CP2" i="2" s="1"/>
  <c r="DR111" i="3"/>
  <c r="DQ111" i="3"/>
  <c r="DP111" i="3"/>
  <c r="DR110" i="3"/>
  <c r="DQ110" i="3"/>
  <c r="DP110" i="3"/>
  <c r="DR109" i="3"/>
  <c r="DQ109" i="3"/>
  <c r="DP109" i="3"/>
  <c r="DR108" i="3"/>
  <c r="DQ108" i="3"/>
  <c r="DP108" i="3"/>
  <c r="DR107" i="3"/>
  <c r="DQ107" i="3"/>
  <c r="DP107" i="3"/>
  <c r="DR106" i="3"/>
  <c r="DQ106" i="3"/>
  <c r="DP106" i="3"/>
  <c r="DR105" i="3"/>
  <c r="DQ105" i="3"/>
  <c r="DP105" i="3"/>
  <c r="DR104" i="3"/>
  <c r="DQ104" i="3"/>
  <c r="DP104" i="3"/>
  <c r="DR103" i="3"/>
  <c r="DQ103" i="3"/>
  <c r="DP103" i="3"/>
  <c r="DR102" i="3"/>
  <c r="DQ102" i="3"/>
  <c r="DP102" i="3"/>
  <c r="DR101" i="3"/>
  <c r="DQ101" i="3"/>
  <c r="DP101" i="3"/>
  <c r="DR100" i="3"/>
  <c r="DQ100" i="3"/>
  <c r="DP100" i="3"/>
  <c r="DR99" i="3"/>
  <c r="DQ99" i="3"/>
  <c r="DP99" i="3"/>
  <c r="DR98" i="3"/>
  <c r="DQ98" i="3"/>
  <c r="DP98" i="3"/>
  <c r="DR97" i="3"/>
  <c r="DQ97" i="3"/>
  <c r="DP97" i="3"/>
  <c r="DR95" i="3"/>
  <c r="DQ95" i="3"/>
  <c r="DP95" i="3"/>
  <c r="DR94" i="3"/>
  <c r="DQ94" i="3"/>
  <c r="DP94" i="3"/>
  <c r="DR93" i="3"/>
  <c r="DQ93" i="3"/>
  <c r="DP93" i="3"/>
  <c r="DR92" i="3"/>
  <c r="DQ92" i="3"/>
  <c r="DP92" i="3"/>
  <c r="DR91" i="3"/>
  <c r="DQ91" i="3"/>
  <c r="DP91" i="3"/>
  <c r="DR90" i="3"/>
  <c r="DQ90" i="3"/>
  <c r="DP90" i="3"/>
  <c r="DR89" i="3"/>
  <c r="DQ89" i="3"/>
  <c r="DP89" i="3"/>
  <c r="DR88" i="3"/>
  <c r="DQ88" i="3"/>
  <c r="DP88" i="3"/>
  <c r="DR87" i="3"/>
  <c r="DQ87" i="3"/>
  <c r="DP87" i="3"/>
  <c r="DR86" i="3"/>
  <c r="DQ86" i="3"/>
  <c r="DP86" i="3"/>
  <c r="DR85" i="3"/>
  <c r="DQ85" i="3"/>
  <c r="DP85" i="3"/>
  <c r="DR84" i="3"/>
  <c r="DQ84" i="3"/>
  <c r="DP84" i="3"/>
  <c r="DR83" i="3"/>
  <c r="DQ83" i="3"/>
  <c r="DP83" i="3"/>
  <c r="DR82" i="3"/>
  <c r="DQ82" i="3"/>
  <c r="DP82" i="3"/>
  <c r="DR81" i="3"/>
  <c r="DQ81" i="3"/>
  <c r="DP81" i="3"/>
  <c r="DR78" i="3"/>
  <c r="DQ78" i="3"/>
  <c r="DP78" i="3"/>
  <c r="DR77" i="3"/>
  <c r="DQ77" i="3"/>
  <c r="DP77" i="3"/>
  <c r="DR76" i="3"/>
  <c r="DQ76" i="3"/>
  <c r="DP76" i="3"/>
  <c r="DR75" i="3"/>
  <c r="DQ75" i="3"/>
  <c r="DP75" i="3"/>
  <c r="DR74" i="3"/>
  <c r="DQ74" i="3"/>
  <c r="DP74" i="3"/>
  <c r="DR73" i="3"/>
  <c r="DQ73" i="3"/>
  <c r="DP73" i="3"/>
  <c r="DR72" i="3"/>
  <c r="DQ72" i="3"/>
  <c r="DP72" i="3"/>
  <c r="DR71" i="3"/>
  <c r="DQ71" i="3"/>
  <c r="DP71" i="3"/>
  <c r="DR70" i="3"/>
  <c r="DQ70" i="3"/>
  <c r="DP70" i="3"/>
  <c r="DR69" i="3"/>
  <c r="DQ69" i="3"/>
  <c r="DP69" i="3"/>
  <c r="DR68" i="3"/>
  <c r="DQ68" i="3"/>
  <c r="DP68" i="3"/>
  <c r="DR67" i="3"/>
  <c r="DQ67" i="3"/>
  <c r="DP67" i="3"/>
  <c r="DR66" i="3"/>
  <c r="DQ66" i="3"/>
  <c r="DP66" i="3"/>
  <c r="DR65" i="3"/>
  <c r="DQ65" i="3"/>
  <c r="DP65" i="3"/>
  <c r="DR62" i="3"/>
  <c r="DQ62" i="3"/>
  <c r="DP62" i="3"/>
  <c r="DR61" i="3"/>
  <c r="DQ61" i="3"/>
  <c r="DP61" i="3"/>
  <c r="DR60" i="3"/>
  <c r="DQ60" i="3"/>
  <c r="DP60" i="3"/>
  <c r="DR59" i="3"/>
  <c r="DQ59" i="3"/>
  <c r="DP59" i="3"/>
  <c r="DR58" i="3"/>
  <c r="DQ58" i="3"/>
  <c r="DP58" i="3"/>
  <c r="DR57" i="3"/>
  <c r="DQ57" i="3"/>
  <c r="DP57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5" i="3"/>
  <c r="DQ15" i="3"/>
  <c r="DP15" i="3"/>
  <c r="DR14" i="3"/>
  <c r="DQ14" i="3"/>
  <c r="DP14" i="3"/>
  <c r="DR13" i="3"/>
  <c r="DQ13" i="3"/>
  <c r="DP13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CM3" i="2" s="1"/>
  <c r="DP5" i="3"/>
  <c r="DR4" i="3"/>
  <c r="DQ4" i="3"/>
  <c r="DP4" i="3"/>
  <c r="DR3" i="3"/>
  <c r="CM4" i="2" s="1"/>
  <c r="DQ3" i="3"/>
  <c r="DP3" i="3"/>
  <c r="DR2" i="3"/>
  <c r="DQ2" i="3"/>
  <c r="DP2" i="3"/>
  <c r="CM2" i="2" s="1"/>
  <c r="DN111" i="3"/>
  <c r="DM111" i="3"/>
  <c r="DL111" i="3"/>
  <c r="DN110" i="3"/>
  <c r="DM110" i="3"/>
  <c r="DL110" i="3"/>
  <c r="DN109" i="3"/>
  <c r="DM109" i="3"/>
  <c r="DL109" i="3"/>
  <c r="DN108" i="3"/>
  <c r="DM108" i="3"/>
  <c r="DL108" i="3"/>
  <c r="DN107" i="3"/>
  <c r="DM107" i="3"/>
  <c r="DL107" i="3"/>
  <c r="DN106" i="3"/>
  <c r="DM106" i="3"/>
  <c r="DL106" i="3"/>
  <c r="DN105" i="3"/>
  <c r="DM105" i="3"/>
  <c r="DL105" i="3"/>
  <c r="DN104" i="3"/>
  <c r="DM104" i="3"/>
  <c r="DL104" i="3"/>
  <c r="DN103" i="3"/>
  <c r="DM103" i="3"/>
  <c r="DL103" i="3"/>
  <c r="DN102" i="3"/>
  <c r="DM102" i="3"/>
  <c r="DL102" i="3"/>
  <c r="DN101" i="3"/>
  <c r="DM101" i="3"/>
  <c r="DL101" i="3"/>
  <c r="DN100" i="3"/>
  <c r="DM100" i="3"/>
  <c r="DL100" i="3"/>
  <c r="DN99" i="3"/>
  <c r="DM99" i="3"/>
  <c r="DL99" i="3"/>
  <c r="DN98" i="3"/>
  <c r="DM98" i="3"/>
  <c r="DL98" i="3"/>
  <c r="DN97" i="3"/>
  <c r="DM97" i="3"/>
  <c r="DL97" i="3"/>
  <c r="DN93" i="3"/>
  <c r="DM93" i="3"/>
  <c r="DL93" i="3"/>
  <c r="DN92" i="3"/>
  <c r="DM92" i="3"/>
  <c r="DL92" i="3"/>
  <c r="DN91" i="3"/>
  <c r="DM91" i="3"/>
  <c r="DL91" i="3"/>
  <c r="DN90" i="3"/>
  <c r="DM90" i="3"/>
  <c r="DL90" i="3"/>
  <c r="DN89" i="3"/>
  <c r="DM89" i="3"/>
  <c r="DL89" i="3"/>
  <c r="DN88" i="3"/>
  <c r="DM88" i="3"/>
  <c r="DL88" i="3"/>
  <c r="DN87" i="3"/>
  <c r="DM87" i="3"/>
  <c r="DL87" i="3"/>
  <c r="DN86" i="3"/>
  <c r="DM86" i="3"/>
  <c r="DL86" i="3"/>
  <c r="DN85" i="3"/>
  <c r="DM85" i="3"/>
  <c r="DL85" i="3"/>
  <c r="DN84" i="3"/>
  <c r="DM84" i="3"/>
  <c r="DL84" i="3"/>
  <c r="DN83" i="3"/>
  <c r="DM83" i="3"/>
  <c r="DL83" i="3"/>
  <c r="DN82" i="3"/>
  <c r="DM82" i="3"/>
  <c r="DL82" i="3"/>
  <c r="DN81" i="3"/>
  <c r="DM81" i="3"/>
  <c r="DL81" i="3"/>
  <c r="DN77" i="3"/>
  <c r="DM77" i="3"/>
  <c r="DL77" i="3"/>
  <c r="DN76" i="3"/>
  <c r="DM76" i="3"/>
  <c r="DL76" i="3"/>
  <c r="DN75" i="3"/>
  <c r="DM75" i="3"/>
  <c r="DL75" i="3"/>
  <c r="DN74" i="3"/>
  <c r="DM74" i="3"/>
  <c r="DL74" i="3"/>
  <c r="DN73" i="3"/>
  <c r="DM73" i="3"/>
  <c r="DL73" i="3"/>
  <c r="DN72" i="3"/>
  <c r="DM72" i="3"/>
  <c r="DL72" i="3"/>
  <c r="DN71" i="3"/>
  <c r="DM71" i="3"/>
  <c r="DL71" i="3"/>
  <c r="DN70" i="3"/>
  <c r="DM70" i="3"/>
  <c r="DL70" i="3"/>
  <c r="DN69" i="3"/>
  <c r="DM69" i="3"/>
  <c r="DL69" i="3"/>
  <c r="DN68" i="3"/>
  <c r="DM68" i="3"/>
  <c r="DL68" i="3"/>
  <c r="DN67" i="3"/>
  <c r="DM67" i="3"/>
  <c r="DL67" i="3"/>
  <c r="DN66" i="3"/>
  <c r="DM66" i="3"/>
  <c r="DL66" i="3"/>
  <c r="DN65" i="3"/>
  <c r="DM65" i="3"/>
  <c r="DL65" i="3"/>
  <c r="DN62" i="3"/>
  <c r="DM62" i="3"/>
  <c r="DL62" i="3"/>
  <c r="DN61" i="3"/>
  <c r="DM61" i="3"/>
  <c r="DL61" i="3"/>
  <c r="DN60" i="3"/>
  <c r="DM60" i="3"/>
  <c r="DL60" i="3"/>
  <c r="DN59" i="3"/>
  <c r="DM59" i="3"/>
  <c r="DL59" i="3"/>
  <c r="DN58" i="3"/>
  <c r="DM58" i="3"/>
  <c r="DL58" i="3"/>
  <c r="DN57" i="3"/>
  <c r="DM57" i="3"/>
  <c r="DL57" i="3"/>
  <c r="DN56" i="3"/>
  <c r="DM56" i="3"/>
  <c r="DL56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5" i="3"/>
  <c r="DM15" i="3"/>
  <c r="DL15" i="3"/>
  <c r="DN14" i="3"/>
  <c r="DM14" i="3"/>
  <c r="DL14" i="3"/>
  <c r="DN13" i="3"/>
  <c r="DM13" i="3"/>
  <c r="DL13" i="3"/>
  <c r="DN12" i="3"/>
  <c r="DM12" i="3"/>
  <c r="DL12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CI4" i="2" s="1"/>
  <c r="DM3" i="3"/>
  <c r="DL3" i="3"/>
  <c r="DN2" i="3"/>
  <c r="DM2" i="3"/>
  <c r="CI3" i="2" s="1"/>
  <c r="DL2" i="3"/>
  <c r="CI2" i="2" s="1"/>
  <c r="DK110" i="3"/>
  <c r="DJ110" i="3"/>
  <c r="DI110" i="3"/>
  <c r="DK109" i="3"/>
  <c r="DJ109" i="3"/>
  <c r="DI109" i="3"/>
  <c r="DK108" i="3"/>
  <c r="DJ108" i="3"/>
  <c r="DI108" i="3"/>
  <c r="DK107" i="3"/>
  <c r="DJ107" i="3"/>
  <c r="DI107" i="3"/>
  <c r="DK106" i="3"/>
  <c r="DJ106" i="3"/>
  <c r="DI106" i="3"/>
  <c r="DK105" i="3"/>
  <c r="DJ105" i="3"/>
  <c r="DI105" i="3"/>
  <c r="DK104" i="3"/>
  <c r="DJ104" i="3"/>
  <c r="DI104" i="3"/>
  <c r="DK103" i="3"/>
  <c r="DJ103" i="3"/>
  <c r="DI103" i="3"/>
  <c r="DK102" i="3"/>
  <c r="DJ102" i="3"/>
  <c r="DI102" i="3"/>
  <c r="DK101" i="3"/>
  <c r="DJ101" i="3"/>
  <c r="DI101" i="3"/>
  <c r="DK100" i="3"/>
  <c r="DJ100" i="3"/>
  <c r="DI100" i="3"/>
  <c r="DK99" i="3"/>
  <c r="DJ99" i="3"/>
  <c r="DI99" i="3"/>
  <c r="DK98" i="3"/>
  <c r="DJ98" i="3"/>
  <c r="DI98" i="3"/>
  <c r="DK97" i="3"/>
  <c r="DJ97" i="3"/>
  <c r="DI97" i="3"/>
  <c r="DK94" i="3"/>
  <c r="DJ94" i="3"/>
  <c r="DI94" i="3"/>
  <c r="DK93" i="3"/>
  <c r="DJ93" i="3"/>
  <c r="DI93" i="3"/>
  <c r="DK92" i="3"/>
  <c r="DJ92" i="3"/>
  <c r="DI92" i="3"/>
  <c r="DK91" i="3"/>
  <c r="DJ91" i="3"/>
  <c r="DI91" i="3"/>
  <c r="DK90" i="3"/>
  <c r="DJ90" i="3"/>
  <c r="DI90" i="3"/>
  <c r="DK89" i="3"/>
  <c r="DJ89" i="3"/>
  <c r="DI89" i="3"/>
  <c r="DK88" i="3"/>
  <c r="DJ88" i="3"/>
  <c r="DI88" i="3"/>
  <c r="DK87" i="3"/>
  <c r="DJ87" i="3"/>
  <c r="DI87" i="3"/>
  <c r="DK86" i="3"/>
  <c r="DJ86" i="3"/>
  <c r="DI86" i="3"/>
  <c r="DK85" i="3"/>
  <c r="DJ85" i="3"/>
  <c r="DI85" i="3"/>
  <c r="DK84" i="3"/>
  <c r="DJ84" i="3"/>
  <c r="DI84" i="3"/>
  <c r="DK83" i="3"/>
  <c r="DJ83" i="3"/>
  <c r="DI83" i="3"/>
  <c r="DK82" i="3"/>
  <c r="DJ82" i="3"/>
  <c r="DI82" i="3"/>
  <c r="DK81" i="3"/>
  <c r="DJ81" i="3"/>
  <c r="DI81" i="3"/>
  <c r="DK78" i="3"/>
  <c r="DJ78" i="3"/>
  <c r="DI78" i="3"/>
  <c r="DK77" i="3"/>
  <c r="DJ77" i="3"/>
  <c r="DI77" i="3"/>
  <c r="DK76" i="3"/>
  <c r="DJ76" i="3"/>
  <c r="DI76" i="3"/>
  <c r="DK75" i="3"/>
  <c r="DJ75" i="3"/>
  <c r="DI75" i="3"/>
  <c r="DK74" i="3"/>
  <c r="DJ74" i="3"/>
  <c r="DI74" i="3"/>
  <c r="DK73" i="3"/>
  <c r="DJ73" i="3"/>
  <c r="DI73" i="3"/>
  <c r="DK72" i="3"/>
  <c r="DJ72" i="3"/>
  <c r="DI72" i="3"/>
  <c r="DK71" i="3"/>
  <c r="DJ71" i="3"/>
  <c r="DI71" i="3"/>
  <c r="DK70" i="3"/>
  <c r="DJ70" i="3"/>
  <c r="DI70" i="3"/>
  <c r="DK69" i="3"/>
  <c r="DJ69" i="3"/>
  <c r="DI69" i="3"/>
  <c r="DK68" i="3"/>
  <c r="DJ68" i="3"/>
  <c r="DI68" i="3"/>
  <c r="DK67" i="3"/>
  <c r="DJ67" i="3"/>
  <c r="DI67" i="3"/>
  <c r="DK66" i="3"/>
  <c r="DJ66" i="3"/>
  <c r="DI66" i="3"/>
  <c r="DK65" i="3"/>
  <c r="DJ65" i="3"/>
  <c r="DI65" i="3"/>
  <c r="DK61" i="3"/>
  <c r="DJ61" i="3"/>
  <c r="DI61" i="3"/>
  <c r="DK60" i="3"/>
  <c r="DJ60" i="3"/>
  <c r="DI60" i="3"/>
  <c r="DK59" i="3"/>
  <c r="DJ59" i="3"/>
  <c r="DI59" i="3"/>
  <c r="DK58" i="3"/>
  <c r="DJ58" i="3"/>
  <c r="DI58" i="3"/>
  <c r="DK57" i="3"/>
  <c r="DJ57" i="3"/>
  <c r="DI57" i="3"/>
  <c r="DK56" i="3"/>
  <c r="DJ56" i="3"/>
  <c r="DI56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DJ19" i="3"/>
  <c r="CE3" i="2" s="1"/>
  <c r="DI19" i="3"/>
  <c r="DK18" i="3"/>
  <c r="DJ18" i="3"/>
  <c r="DI18" i="3"/>
  <c r="DK14" i="3"/>
  <c r="DJ14" i="3"/>
  <c r="DI14" i="3"/>
  <c r="DK13" i="3"/>
  <c r="DJ13" i="3"/>
  <c r="DI13" i="3"/>
  <c r="DK12" i="3"/>
  <c r="DJ12" i="3"/>
  <c r="DI12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DI3" i="3"/>
  <c r="DK2" i="3"/>
  <c r="CF4" i="2" s="1"/>
  <c r="DJ2" i="3"/>
  <c r="CF3" i="2" s="1"/>
  <c r="DI2" i="3"/>
  <c r="CF2" i="2" s="1"/>
  <c r="DH111" i="3"/>
  <c r="DG111" i="3"/>
  <c r="DF111" i="3"/>
  <c r="DH110" i="3"/>
  <c r="DG110" i="3"/>
  <c r="DF110" i="3"/>
  <c r="DH109" i="3"/>
  <c r="DG109" i="3"/>
  <c r="DF109" i="3"/>
  <c r="DH108" i="3"/>
  <c r="DG108" i="3"/>
  <c r="DF108" i="3"/>
  <c r="DH107" i="3"/>
  <c r="DG107" i="3"/>
  <c r="DF107" i="3"/>
  <c r="DH106" i="3"/>
  <c r="DG106" i="3"/>
  <c r="DF106" i="3"/>
  <c r="DH105" i="3"/>
  <c r="DG105" i="3"/>
  <c r="DF105" i="3"/>
  <c r="DH104" i="3"/>
  <c r="DG104" i="3"/>
  <c r="DF104" i="3"/>
  <c r="DH103" i="3"/>
  <c r="DG103" i="3"/>
  <c r="DF103" i="3"/>
  <c r="DH102" i="3"/>
  <c r="DG102" i="3"/>
  <c r="DF102" i="3"/>
  <c r="DH101" i="3"/>
  <c r="DG101" i="3"/>
  <c r="DF101" i="3"/>
  <c r="DH100" i="3"/>
  <c r="DG100" i="3"/>
  <c r="DF100" i="3"/>
  <c r="DH99" i="3"/>
  <c r="DG99" i="3"/>
  <c r="DF99" i="3"/>
  <c r="DH98" i="3"/>
  <c r="DG98" i="3"/>
  <c r="DF98" i="3"/>
  <c r="DH97" i="3"/>
  <c r="DG97" i="3"/>
  <c r="DF97" i="3"/>
  <c r="DH94" i="3"/>
  <c r="DG94" i="3"/>
  <c r="DF94" i="3"/>
  <c r="DH93" i="3"/>
  <c r="DG93" i="3"/>
  <c r="DF93" i="3"/>
  <c r="DH92" i="3"/>
  <c r="DG92" i="3"/>
  <c r="DF92" i="3"/>
  <c r="DH91" i="3"/>
  <c r="DG91" i="3"/>
  <c r="DF91" i="3"/>
  <c r="DH90" i="3"/>
  <c r="DG90" i="3"/>
  <c r="DF90" i="3"/>
  <c r="DH89" i="3"/>
  <c r="DG89" i="3"/>
  <c r="DF89" i="3"/>
  <c r="DH88" i="3"/>
  <c r="DG88" i="3"/>
  <c r="DF88" i="3"/>
  <c r="DH87" i="3"/>
  <c r="DG87" i="3"/>
  <c r="DF87" i="3"/>
  <c r="DH86" i="3"/>
  <c r="DG86" i="3"/>
  <c r="DF86" i="3"/>
  <c r="DH85" i="3"/>
  <c r="DG85" i="3"/>
  <c r="DF85" i="3"/>
  <c r="DH84" i="3"/>
  <c r="DG84" i="3"/>
  <c r="DF84" i="3"/>
  <c r="DH83" i="3"/>
  <c r="DG83" i="3"/>
  <c r="DF83" i="3"/>
  <c r="DH82" i="3"/>
  <c r="DG82" i="3"/>
  <c r="DF82" i="3"/>
  <c r="DH81" i="3"/>
  <c r="DG81" i="3"/>
  <c r="DF81" i="3"/>
  <c r="DH78" i="3"/>
  <c r="DG78" i="3"/>
  <c r="DF78" i="3"/>
  <c r="DH77" i="3"/>
  <c r="DG77" i="3"/>
  <c r="DF77" i="3"/>
  <c r="DH76" i="3"/>
  <c r="DG76" i="3"/>
  <c r="DF76" i="3"/>
  <c r="DH75" i="3"/>
  <c r="DG75" i="3"/>
  <c r="DF75" i="3"/>
  <c r="DH74" i="3"/>
  <c r="DG74" i="3"/>
  <c r="DF74" i="3"/>
  <c r="DH73" i="3"/>
  <c r="DG73" i="3"/>
  <c r="DF73" i="3"/>
  <c r="DH72" i="3"/>
  <c r="DG72" i="3"/>
  <c r="DF72" i="3"/>
  <c r="DH71" i="3"/>
  <c r="DG71" i="3"/>
  <c r="DF71" i="3"/>
  <c r="DH70" i="3"/>
  <c r="DG70" i="3"/>
  <c r="DF70" i="3"/>
  <c r="DH69" i="3"/>
  <c r="DG69" i="3"/>
  <c r="DF69" i="3"/>
  <c r="DH68" i="3"/>
  <c r="DG68" i="3"/>
  <c r="DF68" i="3"/>
  <c r="DH67" i="3"/>
  <c r="DG67" i="3"/>
  <c r="DF67" i="3"/>
  <c r="DH66" i="3"/>
  <c r="DG66" i="3"/>
  <c r="DF66" i="3"/>
  <c r="DH65" i="3"/>
  <c r="DG65" i="3"/>
  <c r="DF65" i="3"/>
  <c r="DH61" i="3"/>
  <c r="DG61" i="3"/>
  <c r="DF61" i="3"/>
  <c r="DH60" i="3"/>
  <c r="DG60" i="3"/>
  <c r="DF60" i="3"/>
  <c r="DH59" i="3"/>
  <c r="DG59" i="3"/>
  <c r="DF59" i="3"/>
  <c r="DH58" i="3"/>
  <c r="DG58" i="3"/>
  <c r="DF58" i="3"/>
  <c r="DH57" i="3"/>
  <c r="DG57" i="3"/>
  <c r="DF57" i="3"/>
  <c r="DH56" i="3"/>
  <c r="DG56" i="3"/>
  <c r="DF56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5" i="3"/>
  <c r="DG15" i="3"/>
  <c r="DF15" i="3"/>
  <c r="DH14" i="3"/>
  <c r="DG14" i="3"/>
  <c r="DF14" i="3"/>
  <c r="DH13" i="3"/>
  <c r="DG13" i="3"/>
  <c r="DF13" i="3"/>
  <c r="DH12" i="3"/>
  <c r="DG12" i="3"/>
  <c r="DF12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CC2" i="2" s="1"/>
  <c r="DH2" i="3"/>
  <c r="CC4" i="2" s="1"/>
  <c r="DG2" i="3"/>
  <c r="CC3" i="2" s="1"/>
  <c r="DF2" i="3"/>
  <c r="DE111" i="3"/>
  <c r="DD111" i="3"/>
  <c r="DC111" i="3"/>
  <c r="DE110" i="3"/>
  <c r="DD110" i="3"/>
  <c r="DC110" i="3"/>
  <c r="DE109" i="3"/>
  <c r="DD109" i="3"/>
  <c r="DC109" i="3"/>
  <c r="DE108" i="3"/>
  <c r="DD108" i="3"/>
  <c r="DC108" i="3"/>
  <c r="DE107" i="3"/>
  <c r="DD107" i="3"/>
  <c r="DC107" i="3"/>
  <c r="DE106" i="3"/>
  <c r="DD106" i="3"/>
  <c r="DC106" i="3"/>
  <c r="DE105" i="3"/>
  <c r="DD105" i="3"/>
  <c r="DC105" i="3"/>
  <c r="DE104" i="3"/>
  <c r="DD104" i="3"/>
  <c r="DC104" i="3"/>
  <c r="DE103" i="3"/>
  <c r="DD103" i="3"/>
  <c r="DC103" i="3"/>
  <c r="DE102" i="3"/>
  <c r="DD102" i="3"/>
  <c r="DC102" i="3"/>
  <c r="DE101" i="3"/>
  <c r="DD101" i="3"/>
  <c r="DC101" i="3"/>
  <c r="DE100" i="3"/>
  <c r="DD100" i="3"/>
  <c r="DC100" i="3"/>
  <c r="DE99" i="3"/>
  <c r="DD99" i="3"/>
  <c r="DC99" i="3"/>
  <c r="DE98" i="3"/>
  <c r="DD98" i="3"/>
  <c r="DC98" i="3"/>
  <c r="DE97" i="3"/>
  <c r="DD97" i="3"/>
  <c r="DC97" i="3"/>
  <c r="DE94" i="3"/>
  <c r="DD94" i="3"/>
  <c r="DC94" i="3"/>
  <c r="DE93" i="3"/>
  <c r="DD93" i="3"/>
  <c r="DC93" i="3"/>
  <c r="DE92" i="3"/>
  <c r="DD92" i="3"/>
  <c r="DC92" i="3"/>
  <c r="DE91" i="3"/>
  <c r="DD91" i="3"/>
  <c r="DC91" i="3"/>
  <c r="DE90" i="3"/>
  <c r="DD90" i="3"/>
  <c r="DC90" i="3"/>
  <c r="DE89" i="3"/>
  <c r="DD89" i="3"/>
  <c r="DC89" i="3"/>
  <c r="DE88" i="3"/>
  <c r="DD88" i="3"/>
  <c r="DC88" i="3"/>
  <c r="DE87" i="3"/>
  <c r="DD87" i="3"/>
  <c r="DC87" i="3"/>
  <c r="DE86" i="3"/>
  <c r="DD86" i="3"/>
  <c r="DC86" i="3"/>
  <c r="DE85" i="3"/>
  <c r="DD85" i="3"/>
  <c r="DC85" i="3"/>
  <c r="DE84" i="3"/>
  <c r="DD84" i="3"/>
  <c r="DC84" i="3"/>
  <c r="DE83" i="3"/>
  <c r="DD83" i="3"/>
  <c r="DC83" i="3"/>
  <c r="DE82" i="3"/>
  <c r="DD82" i="3"/>
  <c r="DC82" i="3"/>
  <c r="DE81" i="3"/>
  <c r="DD81" i="3"/>
  <c r="DC81" i="3"/>
  <c r="DE77" i="3"/>
  <c r="DD77" i="3"/>
  <c r="DC77" i="3"/>
  <c r="DE76" i="3"/>
  <c r="DD76" i="3"/>
  <c r="DC76" i="3"/>
  <c r="DE75" i="3"/>
  <c r="DD75" i="3"/>
  <c r="DC75" i="3"/>
  <c r="DE74" i="3"/>
  <c r="DD74" i="3"/>
  <c r="DC74" i="3"/>
  <c r="DE73" i="3"/>
  <c r="DD73" i="3"/>
  <c r="DC73" i="3"/>
  <c r="DE72" i="3"/>
  <c r="DD72" i="3"/>
  <c r="DC72" i="3"/>
  <c r="DE71" i="3"/>
  <c r="DD71" i="3"/>
  <c r="DC71" i="3"/>
  <c r="DE70" i="3"/>
  <c r="DD70" i="3"/>
  <c r="DC70" i="3"/>
  <c r="DE69" i="3"/>
  <c r="DD69" i="3"/>
  <c r="DC69" i="3"/>
  <c r="DE68" i="3"/>
  <c r="DD68" i="3"/>
  <c r="DC68" i="3"/>
  <c r="DE67" i="3"/>
  <c r="DD67" i="3"/>
  <c r="DC67" i="3"/>
  <c r="DE66" i="3"/>
  <c r="DD66" i="3"/>
  <c r="DC66" i="3"/>
  <c r="DE65" i="3"/>
  <c r="DD65" i="3"/>
  <c r="DC65" i="3"/>
  <c r="DE62" i="3"/>
  <c r="DD62" i="3"/>
  <c r="DC62" i="3"/>
  <c r="DE61" i="3"/>
  <c r="DD61" i="3"/>
  <c r="DC61" i="3"/>
  <c r="DE60" i="3"/>
  <c r="DD60" i="3"/>
  <c r="DC60" i="3"/>
  <c r="DE59" i="3"/>
  <c r="DD59" i="3"/>
  <c r="DC59" i="3"/>
  <c r="DE58" i="3"/>
  <c r="DD58" i="3"/>
  <c r="DC58" i="3"/>
  <c r="DE57" i="3"/>
  <c r="DD57" i="3"/>
  <c r="DC57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5" i="3"/>
  <c r="DD15" i="3"/>
  <c r="DC15" i="3"/>
  <c r="DE14" i="3"/>
  <c r="DD14" i="3"/>
  <c r="DC14" i="3"/>
  <c r="DE13" i="3"/>
  <c r="DD13" i="3"/>
  <c r="DC13" i="3"/>
  <c r="DE12" i="3"/>
  <c r="DD12" i="3"/>
  <c r="DC12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DD3" i="3"/>
  <c r="DC3" i="3"/>
  <c r="BZ2" i="2" s="1"/>
  <c r="DE2" i="3"/>
  <c r="BZ4" i="2" s="1"/>
  <c r="DD2" i="3"/>
  <c r="BZ3" i="2" s="1"/>
  <c r="DC2" i="3"/>
  <c r="AZ11" i="2"/>
  <c r="BD111" i="3"/>
  <c r="AY111" i="3"/>
  <c r="BD110" i="3"/>
  <c r="AY110" i="3"/>
  <c r="BD109" i="3"/>
  <c r="AY109" i="3"/>
  <c r="BD108" i="3"/>
  <c r="AY108" i="3"/>
  <c r="BD107" i="3"/>
  <c r="AY107" i="3"/>
  <c r="BD106" i="3"/>
  <c r="AY106" i="3"/>
  <c r="BD105" i="3"/>
  <c r="AY105" i="3"/>
  <c r="BD104" i="3"/>
  <c r="AY104" i="3"/>
  <c r="BD103" i="3"/>
  <c r="AY103" i="3"/>
  <c r="BD102" i="3"/>
  <c r="AY102" i="3"/>
  <c r="BD101" i="3"/>
  <c r="AY101" i="3"/>
  <c r="BD100" i="3"/>
  <c r="AY100" i="3"/>
  <c r="BD99" i="3"/>
  <c r="AY99" i="3"/>
  <c r="BD98" i="3"/>
  <c r="AY98" i="3"/>
  <c r="BD97" i="3"/>
  <c r="AY97" i="3"/>
  <c r="BD93" i="3"/>
  <c r="AY93" i="3"/>
  <c r="BD92" i="3"/>
  <c r="AY92" i="3"/>
  <c r="BD91" i="3"/>
  <c r="AY91" i="3"/>
  <c r="BD90" i="3"/>
  <c r="AY90" i="3"/>
  <c r="BD89" i="3"/>
  <c r="AY89" i="3"/>
  <c r="BD88" i="3"/>
  <c r="AY88" i="3"/>
  <c r="BD87" i="3"/>
  <c r="AY87" i="3"/>
  <c r="BD86" i="3"/>
  <c r="AY86" i="3"/>
  <c r="BD85" i="3"/>
  <c r="AY85" i="3"/>
  <c r="BD84" i="3"/>
  <c r="AY84" i="3"/>
  <c r="BD83" i="3"/>
  <c r="AY83" i="3"/>
  <c r="BD82" i="3"/>
  <c r="AY82" i="3"/>
  <c r="BD81" i="3"/>
  <c r="AY81" i="3"/>
  <c r="BD77" i="3"/>
  <c r="AY77" i="3"/>
  <c r="BD76" i="3"/>
  <c r="AY76" i="3"/>
  <c r="BD75" i="3"/>
  <c r="AY75" i="3"/>
  <c r="BD74" i="3"/>
  <c r="AY74" i="3"/>
  <c r="BD73" i="3"/>
  <c r="AY73" i="3"/>
  <c r="BD72" i="3"/>
  <c r="AY72" i="3"/>
  <c r="BD71" i="3"/>
  <c r="AY71" i="3"/>
  <c r="BD70" i="3"/>
  <c r="AY70" i="3"/>
  <c r="BD69" i="3"/>
  <c r="AY69" i="3"/>
  <c r="BD68" i="3"/>
  <c r="AY68" i="3"/>
  <c r="BD67" i="3"/>
  <c r="AY67" i="3"/>
  <c r="BD66" i="3"/>
  <c r="AY66" i="3"/>
  <c r="BD65" i="3"/>
  <c r="AY65" i="3"/>
  <c r="BD62" i="3"/>
  <c r="AY62" i="3"/>
  <c r="BD61" i="3"/>
  <c r="AY61" i="3"/>
  <c r="BD60" i="3"/>
  <c r="AY60" i="3"/>
  <c r="BD59" i="3"/>
  <c r="AY59" i="3"/>
  <c r="BD58" i="3"/>
  <c r="AY58" i="3"/>
  <c r="BD57" i="3"/>
  <c r="AY57" i="3"/>
  <c r="BD56" i="3"/>
  <c r="AY56" i="3"/>
  <c r="BD55" i="3"/>
  <c r="AY55" i="3"/>
  <c r="BD54" i="3"/>
  <c r="AY54" i="3"/>
  <c r="BD53" i="3"/>
  <c r="AY53" i="3"/>
  <c r="BD52" i="3"/>
  <c r="AY52" i="3"/>
  <c r="BD51" i="3"/>
  <c r="AY51" i="3"/>
  <c r="BD47" i="3"/>
  <c r="AY47" i="3"/>
  <c r="BD46" i="3"/>
  <c r="AY46" i="3"/>
  <c r="BD45" i="3"/>
  <c r="AY45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22" i="3"/>
  <c r="AY22" i="3"/>
  <c r="BD21" i="3"/>
  <c r="AY21" i="3"/>
  <c r="BD20" i="3"/>
  <c r="AY20" i="3"/>
  <c r="BD19" i="3"/>
  <c r="AY19" i="3"/>
  <c r="BD18" i="3"/>
  <c r="AY18" i="3"/>
  <c r="BD15" i="3"/>
  <c r="AY15" i="3"/>
  <c r="BD14" i="3"/>
  <c r="AY14" i="3"/>
  <c r="BD13" i="3"/>
  <c r="AY13" i="3"/>
  <c r="BD12" i="3"/>
  <c r="AY12" i="3"/>
  <c r="BD11" i="3"/>
  <c r="AY11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H11" i="2" s="1"/>
  <c r="AY2" i="3"/>
  <c r="BH10" i="2" s="1"/>
  <c r="BC110" i="3"/>
  <c r="AX110" i="3"/>
  <c r="BC109" i="3"/>
  <c r="AX109" i="3"/>
  <c r="BC108" i="3"/>
  <c r="AX108" i="3"/>
  <c r="BC107" i="3"/>
  <c r="AX107" i="3"/>
  <c r="BC106" i="3"/>
  <c r="AX106" i="3"/>
  <c r="BC105" i="3"/>
  <c r="AX105" i="3"/>
  <c r="BC104" i="3"/>
  <c r="AX104" i="3"/>
  <c r="BC103" i="3"/>
  <c r="AX103" i="3"/>
  <c r="BC102" i="3"/>
  <c r="AX102" i="3"/>
  <c r="BC101" i="3"/>
  <c r="AX101" i="3"/>
  <c r="BC100" i="3"/>
  <c r="AX100" i="3"/>
  <c r="BC99" i="3"/>
  <c r="AX99" i="3"/>
  <c r="BC98" i="3"/>
  <c r="AX98" i="3"/>
  <c r="BC97" i="3"/>
  <c r="AX97" i="3"/>
  <c r="BC94" i="3"/>
  <c r="AX94" i="3"/>
  <c r="BC93" i="3"/>
  <c r="AX93" i="3"/>
  <c r="BC92" i="3"/>
  <c r="AX92" i="3"/>
  <c r="BC91" i="3"/>
  <c r="AX91" i="3"/>
  <c r="BC90" i="3"/>
  <c r="AX90" i="3"/>
  <c r="BC89" i="3"/>
  <c r="AX89" i="3"/>
  <c r="BC88" i="3"/>
  <c r="AX88" i="3"/>
  <c r="BC87" i="3"/>
  <c r="AX87" i="3"/>
  <c r="BC86" i="3"/>
  <c r="AX86" i="3"/>
  <c r="BC85" i="3"/>
  <c r="AX85" i="3"/>
  <c r="BC84" i="3"/>
  <c r="AX84" i="3"/>
  <c r="BC83" i="3"/>
  <c r="AX83" i="3"/>
  <c r="BC82" i="3"/>
  <c r="AX82" i="3"/>
  <c r="BC81" i="3"/>
  <c r="AX81" i="3"/>
  <c r="BC78" i="3"/>
  <c r="AX78" i="3"/>
  <c r="BC77" i="3"/>
  <c r="AX77" i="3"/>
  <c r="BC76" i="3"/>
  <c r="AX76" i="3"/>
  <c r="BC75" i="3"/>
  <c r="AX75" i="3"/>
  <c r="BC74" i="3"/>
  <c r="AX74" i="3"/>
  <c r="BC73" i="3"/>
  <c r="AX73" i="3"/>
  <c r="BC72" i="3"/>
  <c r="AX72" i="3"/>
  <c r="BC71" i="3"/>
  <c r="AX71" i="3"/>
  <c r="BC70" i="3"/>
  <c r="AX70" i="3"/>
  <c r="BC69" i="3"/>
  <c r="AX69" i="3"/>
  <c r="BC68" i="3"/>
  <c r="AX68" i="3"/>
  <c r="BC67" i="3"/>
  <c r="AX67" i="3"/>
  <c r="BC66" i="3"/>
  <c r="AX66" i="3"/>
  <c r="BC65" i="3"/>
  <c r="AX65" i="3"/>
  <c r="BC61" i="3"/>
  <c r="AX61" i="3"/>
  <c r="BC60" i="3"/>
  <c r="AX60" i="3"/>
  <c r="BC59" i="3"/>
  <c r="AX59" i="3"/>
  <c r="BC58" i="3"/>
  <c r="AX58" i="3"/>
  <c r="BC57" i="3"/>
  <c r="AX57" i="3"/>
  <c r="BC56" i="3"/>
  <c r="AX56" i="3"/>
  <c r="BC55" i="3"/>
  <c r="AX55" i="3"/>
  <c r="BC54" i="3"/>
  <c r="AX54" i="3"/>
  <c r="BC53" i="3"/>
  <c r="AX53" i="3"/>
  <c r="BC52" i="3"/>
  <c r="AX52" i="3"/>
  <c r="BC51" i="3"/>
  <c r="AX51" i="3"/>
  <c r="BC47" i="3"/>
  <c r="AX47" i="3"/>
  <c r="BC46" i="3"/>
  <c r="AX46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4" i="3"/>
  <c r="AX14" i="3"/>
  <c r="BC13" i="3"/>
  <c r="AX13" i="3"/>
  <c r="BC12" i="3"/>
  <c r="AX12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F10" i="2" s="1"/>
  <c r="BC3" i="3"/>
  <c r="AX3" i="3"/>
  <c r="BC2" i="3"/>
  <c r="BE11" i="2" s="1"/>
  <c r="AX2" i="3"/>
  <c r="BB111" i="3"/>
  <c r="AW111" i="3"/>
  <c r="BB110" i="3"/>
  <c r="AW110" i="3"/>
  <c r="BB109" i="3"/>
  <c r="AW109" i="3"/>
  <c r="BB108" i="3"/>
  <c r="AW108" i="3"/>
  <c r="BB107" i="3"/>
  <c r="AW107" i="3"/>
  <c r="BB106" i="3"/>
  <c r="AW106" i="3"/>
  <c r="BB105" i="3"/>
  <c r="AW105" i="3"/>
  <c r="BB104" i="3"/>
  <c r="AW104" i="3"/>
  <c r="BB103" i="3"/>
  <c r="AW103" i="3"/>
  <c r="BB102" i="3"/>
  <c r="AW102" i="3"/>
  <c r="BB101" i="3"/>
  <c r="AW101" i="3"/>
  <c r="BB100" i="3"/>
  <c r="AW100" i="3"/>
  <c r="BB99" i="3"/>
  <c r="AW99" i="3"/>
  <c r="BB98" i="3"/>
  <c r="AW98" i="3"/>
  <c r="BB97" i="3"/>
  <c r="AW97" i="3"/>
  <c r="BB94" i="3"/>
  <c r="AW94" i="3"/>
  <c r="BB93" i="3"/>
  <c r="AW93" i="3"/>
  <c r="BB92" i="3"/>
  <c r="AW92" i="3"/>
  <c r="BB91" i="3"/>
  <c r="AW91" i="3"/>
  <c r="BB90" i="3"/>
  <c r="AW90" i="3"/>
  <c r="BB89" i="3"/>
  <c r="AW89" i="3"/>
  <c r="BB88" i="3"/>
  <c r="AW88" i="3"/>
  <c r="BB87" i="3"/>
  <c r="AW87" i="3"/>
  <c r="BB86" i="3"/>
  <c r="AW86" i="3"/>
  <c r="BB85" i="3"/>
  <c r="AW85" i="3"/>
  <c r="BB84" i="3"/>
  <c r="AW84" i="3"/>
  <c r="BB83" i="3"/>
  <c r="AW83" i="3"/>
  <c r="BB82" i="3"/>
  <c r="AW82" i="3"/>
  <c r="BB81" i="3"/>
  <c r="AW81" i="3"/>
  <c r="BB78" i="3"/>
  <c r="AW78" i="3"/>
  <c r="BB77" i="3"/>
  <c r="AW77" i="3"/>
  <c r="BB76" i="3"/>
  <c r="AW76" i="3"/>
  <c r="BB75" i="3"/>
  <c r="AW75" i="3"/>
  <c r="BB74" i="3"/>
  <c r="AW74" i="3"/>
  <c r="BB73" i="3"/>
  <c r="AW73" i="3"/>
  <c r="BB72" i="3"/>
  <c r="AW72" i="3"/>
  <c r="BB71" i="3"/>
  <c r="AW71" i="3"/>
  <c r="BB70" i="3"/>
  <c r="AW70" i="3"/>
  <c r="BB69" i="3"/>
  <c r="AW69" i="3"/>
  <c r="BB68" i="3"/>
  <c r="AW68" i="3"/>
  <c r="BB67" i="3"/>
  <c r="AW67" i="3"/>
  <c r="BB66" i="3"/>
  <c r="AW66" i="3"/>
  <c r="BB65" i="3"/>
  <c r="AW65" i="3"/>
  <c r="BB61" i="3"/>
  <c r="AW61" i="3"/>
  <c r="BB60" i="3"/>
  <c r="AW60" i="3"/>
  <c r="BB59" i="3"/>
  <c r="AW59" i="3"/>
  <c r="BB58" i="3"/>
  <c r="AW58" i="3"/>
  <c r="BB57" i="3"/>
  <c r="AW57" i="3"/>
  <c r="BB56" i="3"/>
  <c r="AW56" i="3"/>
  <c r="BB55" i="3"/>
  <c r="AW55" i="3"/>
  <c r="BB54" i="3"/>
  <c r="AW54" i="3"/>
  <c r="BB53" i="3"/>
  <c r="AW53" i="3"/>
  <c r="BB52" i="3"/>
  <c r="AW52" i="3"/>
  <c r="BB51" i="3"/>
  <c r="AW51" i="3"/>
  <c r="BB48" i="3"/>
  <c r="AW48" i="3"/>
  <c r="BB47" i="3"/>
  <c r="AW47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5" i="3"/>
  <c r="AW15" i="3"/>
  <c r="BB14" i="3"/>
  <c r="AW14" i="3"/>
  <c r="BB13" i="3"/>
  <c r="AW13" i="3"/>
  <c r="BB12" i="3"/>
  <c r="AW12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10" i="2" s="1"/>
  <c r="BB4" i="3"/>
  <c r="AW4" i="3"/>
  <c r="BB3" i="3"/>
  <c r="AW3" i="3"/>
  <c r="BB2" i="3"/>
  <c r="BB11" i="2" s="1"/>
  <c r="AW2" i="3"/>
  <c r="BA111" i="3"/>
  <c r="AV111" i="3"/>
  <c r="BA110" i="3"/>
  <c r="AV110" i="3"/>
  <c r="BA109" i="3"/>
  <c r="AV109" i="3"/>
  <c r="BA108" i="3"/>
  <c r="AV108" i="3"/>
  <c r="BA107" i="3"/>
  <c r="AV107" i="3"/>
  <c r="BA106" i="3"/>
  <c r="AV106" i="3"/>
  <c r="BA105" i="3"/>
  <c r="AV105" i="3"/>
  <c r="BA104" i="3"/>
  <c r="AV104" i="3"/>
  <c r="BA103" i="3"/>
  <c r="AV103" i="3"/>
  <c r="BA102" i="3"/>
  <c r="AV102" i="3"/>
  <c r="BA101" i="3"/>
  <c r="AV101" i="3"/>
  <c r="BA100" i="3"/>
  <c r="AV100" i="3"/>
  <c r="BA99" i="3"/>
  <c r="AV99" i="3"/>
  <c r="BA98" i="3"/>
  <c r="AV98" i="3"/>
  <c r="BA97" i="3"/>
  <c r="AV97" i="3"/>
  <c r="BA94" i="3"/>
  <c r="AV94" i="3"/>
  <c r="BA93" i="3"/>
  <c r="AV93" i="3"/>
  <c r="BA92" i="3"/>
  <c r="AV92" i="3"/>
  <c r="BA91" i="3"/>
  <c r="AV91" i="3"/>
  <c r="BA90" i="3"/>
  <c r="AV90" i="3"/>
  <c r="BA89" i="3"/>
  <c r="AV89" i="3"/>
  <c r="BA88" i="3"/>
  <c r="AV88" i="3"/>
  <c r="BA87" i="3"/>
  <c r="AV87" i="3"/>
  <c r="BA86" i="3"/>
  <c r="AV86" i="3"/>
  <c r="BA85" i="3"/>
  <c r="AV85" i="3"/>
  <c r="BA84" i="3"/>
  <c r="AV84" i="3"/>
  <c r="BA83" i="3"/>
  <c r="AV83" i="3"/>
  <c r="BA82" i="3"/>
  <c r="AV82" i="3"/>
  <c r="BA81" i="3"/>
  <c r="AV81" i="3"/>
  <c r="BA77" i="3"/>
  <c r="AV77" i="3"/>
  <c r="BA76" i="3"/>
  <c r="AV76" i="3"/>
  <c r="BA75" i="3"/>
  <c r="AV75" i="3"/>
  <c r="BA74" i="3"/>
  <c r="AV74" i="3"/>
  <c r="BA73" i="3"/>
  <c r="AV73" i="3"/>
  <c r="BA72" i="3"/>
  <c r="AV72" i="3"/>
  <c r="BA71" i="3"/>
  <c r="AV71" i="3"/>
  <c r="BA70" i="3"/>
  <c r="AV70" i="3"/>
  <c r="BA69" i="3"/>
  <c r="AV69" i="3"/>
  <c r="BA68" i="3"/>
  <c r="AV68" i="3"/>
  <c r="BA67" i="3"/>
  <c r="AV67" i="3"/>
  <c r="BA66" i="3"/>
  <c r="AV66" i="3"/>
  <c r="BA65" i="3"/>
  <c r="AV65" i="3"/>
  <c r="BA62" i="3"/>
  <c r="AV62" i="3"/>
  <c r="BA61" i="3"/>
  <c r="AV61" i="3"/>
  <c r="BA60" i="3"/>
  <c r="AV60" i="3"/>
  <c r="BA59" i="3"/>
  <c r="AV59" i="3"/>
  <c r="BA58" i="3"/>
  <c r="AV58" i="3"/>
  <c r="BA57" i="3"/>
  <c r="AV57" i="3"/>
  <c r="BA56" i="3"/>
  <c r="AV56" i="3"/>
  <c r="BA55" i="3"/>
  <c r="AV55" i="3"/>
  <c r="BA54" i="3"/>
  <c r="AV54" i="3"/>
  <c r="BA53" i="3"/>
  <c r="AV53" i="3"/>
  <c r="BA52" i="3"/>
  <c r="AV52" i="3"/>
  <c r="BA51" i="3"/>
  <c r="AV51" i="3"/>
  <c r="BA48" i="3"/>
  <c r="AV48" i="3"/>
  <c r="BA47" i="3"/>
  <c r="AV47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5" i="3"/>
  <c r="AV15" i="3"/>
  <c r="BA14" i="3"/>
  <c r="AV14" i="3"/>
  <c r="BA13" i="3"/>
  <c r="AV13" i="3"/>
  <c r="BA12" i="3"/>
  <c r="AV12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BA2" i="3"/>
  <c r="AY11" i="2" s="1"/>
  <c r="AV2" i="3"/>
  <c r="AY10" i="2" s="1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M2" i="3"/>
  <c r="BH8" i="2" s="1"/>
  <c r="AL110" i="3"/>
  <c r="AL109" i="3"/>
  <c r="AL108" i="3"/>
  <c r="AL107" i="3"/>
  <c r="AL106" i="3"/>
  <c r="AL105" i="3"/>
  <c r="AL104" i="3"/>
  <c r="AL103" i="3"/>
  <c r="AL102" i="3"/>
  <c r="AL101" i="3"/>
  <c r="AL100" i="3"/>
  <c r="AL99" i="3"/>
  <c r="AL98" i="3"/>
  <c r="AL97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1" i="3"/>
  <c r="AL60" i="3"/>
  <c r="AL59" i="3"/>
  <c r="AL58" i="3"/>
  <c r="AL57" i="3"/>
  <c r="AL56" i="3"/>
  <c r="AL55" i="3"/>
  <c r="AL54" i="3"/>
  <c r="AL53" i="3"/>
  <c r="AL52" i="3"/>
  <c r="AL51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4" i="3"/>
  <c r="AL13" i="3"/>
  <c r="AL12" i="3"/>
  <c r="AL11" i="3"/>
  <c r="BE8" i="2" s="1"/>
  <c r="AL10" i="3"/>
  <c r="AL9" i="3"/>
  <c r="AL8" i="3"/>
  <c r="AL7" i="3"/>
  <c r="AL6" i="3"/>
  <c r="AL5" i="3"/>
  <c r="AL4" i="3"/>
  <c r="AL3" i="3"/>
  <c r="AL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1" i="3"/>
  <c r="AK60" i="3"/>
  <c r="AK59" i="3"/>
  <c r="AK58" i="3"/>
  <c r="AK57" i="3"/>
  <c r="AK56" i="3"/>
  <c r="AK55" i="3"/>
  <c r="AK54" i="3"/>
  <c r="AK53" i="3"/>
  <c r="AK52" i="3"/>
  <c r="AK51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BB8" i="2" s="1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Y8" i="2" s="1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2" i="3"/>
  <c r="X61" i="3"/>
  <c r="X60" i="3"/>
  <c r="X59" i="3"/>
  <c r="X58" i="3"/>
  <c r="X57" i="3"/>
  <c r="X56" i="3"/>
  <c r="X55" i="3"/>
  <c r="X54" i="3"/>
  <c r="X53" i="3"/>
  <c r="X52" i="3"/>
  <c r="X51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5" i="3"/>
  <c r="X14" i="3"/>
  <c r="X13" i="3"/>
  <c r="X12" i="3"/>
  <c r="X11" i="3"/>
  <c r="X10" i="3"/>
  <c r="X9" i="3"/>
  <c r="X8" i="3"/>
  <c r="X7" i="3"/>
  <c r="X6" i="3"/>
  <c r="AH2" i="3" s="1"/>
  <c r="X5" i="3"/>
  <c r="X4" i="3"/>
  <c r="X3" i="3"/>
  <c r="X2" i="3"/>
  <c r="BH6" i="2" s="1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1" i="3"/>
  <c r="W60" i="3"/>
  <c r="W59" i="3"/>
  <c r="W58" i="3"/>
  <c r="W57" i="3"/>
  <c r="W56" i="3"/>
  <c r="W55" i="3"/>
  <c r="W54" i="3"/>
  <c r="W53" i="3"/>
  <c r="W52" i="3"/>
  <c r="W51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4" i="3"/>
  <c r="W13" i="3"/>
  <c r="W12" i="3"/>
  <c r="W11" i="3"/>
  <c r="W10" i="3"/>
  <c r="W9" i="3"/>
  <c r="W8" i="3"/>
  <c r="W7" i="3"/>
  <c r="W6" i="3"/>
  <c r="W5" i="3"/>
  <c r="W4" i="3"/>
  <c r="W3" i="3"/>
  <c r="BE6" i="2" s="1"/>
  <c r="W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1" i="3"/>
  <c r="V60" i="3"/>
  <c r="V59" i="3"/>
  <c r="V58" i="3"/>
  <c r="V57" i="3"/>
  <c r="V56" i="3"/>
  <c r="V55" i="3"/>
  <c r="V54" i="3"/>
  <c r="V53" i="3"/>
  <c r="V52" i="3"/>
  <c r="V51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5" i="3"/>
  <c r="V14" i="3"/>
  <c r="V13" i="3"/>
  <c r="V12" i="3"/>
  <c r="V11" i="3"/>
  <c r="V10" i="3"/>
  <c r="V9" i="3"/>
  <c r="V8" i="3"/>
  <c r="V7" i="3"/>
  <c r="V6" i="3"/>
  <c r="V5" i="3"/>
  <c r="V4" i="3"/>
  <c r="AF2" i="3" s="1"/>
  <c r="V3" i="3"/>
  <c r="BB6" i="2" s="1"/>
  <c r="V2" i="3"/>
  <c r="BC6" i="2" s="1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2" i="3"/>
  <c r="U61" i="3"/>
  <c r="U60" i="3"/>
  <c r="U59" i="3"/>
  <c r="U58" i="3"/>
  <c r="U57" i="3"/>
  <c r="U56" i="3"/>
  <c r="U55" i="3"/>
  <c r="U54" i="3"/>
  <c r="U53" i="3"/>
  <c r="U52" i="3"/>
  <c r="U51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5" i="3"/>
  <c r="U14" i="3"/>
  <c r="U13" i="3"/>
  <c r="U12" i="3"/>
  <c r="U11" i="3"/>
  <c r="U10" i="3"/>
  <c r="U9" i="3"/>
  <c r="U8" i="3"/>
  <c r="U7" i="3"/>
  <c r="U6" i="3"/>
  <c r="U5" i="3"/>
  <c r="U4" i="3"/>
  <c r="AZ6" i="2" s="1"/>
  <c r="U3" i="3"/>
  <c r="U2" i="3"/>
  <c r="AT6" i="3" s="1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2" i="3"/>
  <c r="S61" i="3"/>
  <c r="S60" i="3"/>
  <c r="S59" i="3"/>
  <c r="S58" i="3"/>
  <c r="S57" i="3"/>
  <c r="S56" i="3"/>
  <c r="S55" i="3"/>
  <c r="S54" i="3"/>
  <c r="S53" i="3"/>
  <c r="S52" i="3"/>
  <c r="S51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BH5" i="2" s="1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2" i="3"/>
  <c r="R61" i="3"/>
  <c r="R60" i="3"/>
  <c r="R59" i="3"/>
  <c r="R58" i="3"/>
  <c r="R57" i="3"/>
  <c r="R56" i="3"/>
  <c r="R55" i="3"/>
  <c r="R54" i="3"/>
  <c r="R53" i="3"/>
  <c r="R52" i="3"/>
  <c r="R51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BE5" i="2" s="1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2" i="3"/>
  <c r="Q61" i="3"/>
  <c r="Q60" i="3"/>
  <c r="Q59" i="3"/>
  <c r="Q58" i="3"/>
  <c r="Q57" i="3"/>
  <c r="Q56" i="3"/>
  <c r="Q55" i="3"/>
  <c r="Q54" i="3"/>
  <c r="Q53" i="3"/>
  <c r="Q52" i="3"/>
  <c r="Q51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BB5" i="2" s="1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2" i="3"/>
  <c r="P61" i="3"/>
  <c r="P60" i="3"/>
  <c r="P59" i="3"/>
  <c r="P58" i="3"/>
  <c r="P57" i="3"/>
  <c r="P56" i="3"/>
  <c r="P55" i="3"/>
  <c r="P54" i="3"/>
  <c r="P53" i="3"/>
  <c r="P52" i="3"/>
  <c r="P51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AY5" i="2" s="1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2" i="3"/>
  <c r="N61" i="3"/>
  <c r="N60" i="3"/>
  <c r="N59" i="3"/>
  <c r="N58" i="3"/>
  <c r="N57" i="3"/>
  <c r="N56" i="3"/>
  <c r="N55" i="3"/>
  <c r="N54" i="3"/>
  <c r="N53" i="3"/>
  <c r="N52" i="3"/>
  <c r="N51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5" i="3"/>
  <c r="N14" i="3"/>
  <c r="N13" i="3"/>
  <c r="N12" i="3"/>
  <c r="BI4" i="2" s="1"/>
  <c r="N11" i="3"/>
  <c r="N10" i="3"/>
  <c r="N9" i="3"/>
  <c r="N8" i="3"/>
  <c r="N7" i="3"/>
  <c r="N6" i="3"/>
  <c r="N5" i="3"/>
  <c r="N4" i="3"/>
  <c r="N3" i="3"/>
  <c r="N2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1" i="3"/>
  <c r="M60" i="3"/>
  <c r="M59" i="3"/>
  <c r="M58" i="3"/>
  <c r="M57" i="3"/>
  <c r="M56" i="3"/>
  <c r="M55" i="3"/>
  <c r="M54" i="3"/>
  <c r="M53" i="3"/>
  <c r="M52" i="3"/>
  <c r="M51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4" i="3"/>
  <c r="M13" i="3"/>
  <c r="M12" i="3"/>
  <c r="M11" i="3"/>
  <c r="M10" i="3"/>
  <c r="M9" i="3"/>
  <c r="BE4" i="2" s="1"/>
  <c r="M8" i="3"/>
  <c r="M7" i="3"/>
  <c r="M6" i="3"/>
  <c r="M5" i="3"/>
  <c r="M4" i="3"/>
  <c r="M3" i="3"/>
  <c r="M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1" i="3"/>
  <c r="L60" i="3"/>
  <c r="L59" i="3"/>
  <c r="L58" i="3"/>
  <c r="L57" i="3"/>
  <c r="L56" i="3"/>
  <c r="L55" i="3"/>
  <c r="L54" i="3"/>
  <c r="L53" i="3"/>
  <c r="L52" i="3"/>
  <c r="L51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BB4" i="2" s="1"/>
  <c r="L2" i="3"/>
  <c r="BC4" i="2" s="1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2" i="3"/>
  <c r="K61" i="3"/>
  <c r="K60" i="3"/>
  <c r="K59" i="3"/>
  <c r="K58" i="3"/>
  <c r="K57" i="3"/>
  <c r="K56" i="3"/>
  <c r="K55" i="3"/>
  <c r="K54" i="3"/>
  <c r="K53" i="3"/>
  <c r="K52" i="3"/>
  <c r="K51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AY4" i="2" s="1"/>
  <c r="K2" i="3"/>
  <c r="AZ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O112" i="3"/>
  <c r="BF112" i="3"/>
  <c r="BP111" i="3"/>
  <c r="BO111" i="3"/>
  <c r="BM111" i="3"/>
  <c r="BL111" i="3"/>
  <c r="BG111" i="3"/>
  <c r="BF111" i="3"/>
  <c r="AC111" i="3"/>
  <c r="AR111" i="3" s="1"/>
  <c r="AA111" i="3"/>
  <c r="AP111" i="3" s="1"/>
  <c r="Z111" i="3"/>
  <c r="AO111" i="3" s="1"/>
  <c r="BP110" i="3"/>
  <c r="BO110" i="3"/>
  <c r="BM110" i="3"/>
  <c r="BL110" i="3"/>
  <c r="BG110" i="3"/>
  <c r="BF110" i="3"/>
  <c r="AC110" i="3"/>
  <c r="AR110" i="3" s="1"/>
  <c r="AB110" i="3"/>
  <c r="AQ110" i="3" s="1"/>
  <c r="AA110" i="3"/>
  <c r="AP110" i="3" s="1"/>
  <c r="Z110" i="3"/>
  <c r="AO110" i="3" s="1"/>
  <c r="BP109" i="3"/>
  <c r="BO109" i="3"/>
  <c r="BM109" i="3"/>
  <c r="BL109" i="3"/>
  <c r="BG109" i="3"/>
  <c r="BF109" i="3"/>
  <c r="AC109" i="3"/>
  <c r="AR109" i="3" s="1"/>
  <c r="AB109" i="3"/>
  <c r="AQ109" i="3" s="1"/>
  <c r="AA109" i="3"/>
  <c r="AP109" i="3" s="1"/>
  <c r="Z109" i="3"/>
  <c r="AO109" i="3" s="1"/>
  <c r="BP108" i="3"/>
  <c r="BO108" i="3"/>
  <c r="BM108" i="3"/>
  <c r="BL108" i="3"/>
  <c r="BG108" i="3"/>
  <c r="BF108" i="3"/>
  <c r="AC108" i="3"/>
  <c r="AR108" i="3" s="1"/>
  <c r="AB108" i="3"/>
  <c r="AQ108" i="3" s="1"/>
  <c r="AA108" i="3"/>
  <c r="AP108" i="3" s="1"/>
  <c r="Z108" i="3"/>
  <c r="AO108" i="3" s="1"/>
  <c r="BP107" i="3"/>
  <c r="BO107" i="3"/>
  <c r="BM107" i="3"/>
  <c r="BL107" i="3"/>
  <c r="BG107" i="3"/>
  <c r="BF107" i="3"/>
  <c r="AC107" i="3"/>
  <c r="AR107" i="3" s="1"/>
  <c r="AB107" i="3"/>
  <c r="AQ107" i="3" s="1"/>
  <c r="AA107" i="3"/>
  <c r="AP107" i="3" s="1"/>
  <c r="Z107" i="3"/>
  <c r="AO107" i="3" s="1"/>
  <c r="BP106" i="3"/>
  <c r="BO106" i="3"/>
  <c r="BM106" i="3"/>
  <c r="BL106" i="3"/>
  <c r="BG106" i="3"/>
  <c r="BF106" i="3"/>
  <c r="AC106" i="3"/>
  <c r="AR106" i="3" s="1"/>
  <c r="AB106" i="3"/>
  <c r="AQ106" i="3" s="1"/>
  <c r="AA106" i="3"/>
  <c r="AP106" i="3" s="1"/>
  <c r="Z106" i="3"/>
  <c r="AO106" i="3" s="1"/>
  <c r="BP105" i="3"/>
  <c r="BO105" i="3"/>
  <c r="BM105" i="3"/>
  <c r="BL105" i="3"/>
  <c r="BG105" i="3"/>
  <c r="BF105" i="3"/>
  <c r="AC105" i="3"/>
  <c r="AR105" i="3" s="1"/>
  <c r="AB105" i="3"/>
  <c r="AQ105" i="3" s="1"/>
  <c r="AA105" i="3"/>
  <c r="AP105" i="3" s="1"/>
  <c r="Z105" i="3"/>
  <c r="AO105" i="3" s="1"/>
  <c r="BP104" i="3"/>
  <c r="BO104" i="3"/>
  <c r="BM104" i="3"/>
  <c r="BL104" i="3"/>
  <c r="BG104" i="3"/>
  <c r="BF104" i="3"/>
  <c r="AC104" i="3"/>
  <c r="AR104" i="3" s="1"/>
  <c r="AB104" i="3"/>
  <c r="AQ104" i="3" s="1"/>
  <c r="AA104" i="3"/>
  <c r="AP104" i="3" s="1"/>
  <c r="Z104" i="3"/>
  <c r="AO104" i="3" s="1"/>
  <c r="BP103" i="3"/>
  <c r="BO103" i="3"/>
  <c r="BM103" i="3"/>
  <c r="BL103" i="3"/>
  <c r="BG103" i="3"/>
  <c r="BF103" i="3"/>
  <c r="AC103" i="3"/>
  <c r="AR103" i="3" s="1"/>
  <c r="AB103" i="3"/>
  <c r="AQ103" i="3" s="1"/>
  <c r="AA103" i="3"/>
  <c r="AP103" i="3" s="1"/>
  <c r="Z103" i="3"/>
  <c r="AO103" i="3" s="1"/>
  <c r="BP102" i="3"/>
  <c r="BO102" i="3"/>
  <c r="BM102" i="3"/>
  <c r="BL102" i="3"/>
  <c r="BG102" i="3"/>
  <c r="BF102" i="3"/>
  <c r="AC102" i="3"/>
  <c r="AR102" i="3" s="1"/>
  <c r="AB102" i="3"/>
  <c r="AQ102" i="3" s="1"/>
  <c r="AA102" i="3"/>
  <c r="AP102" i="3" s="1"/>
  <c r="Z102" i="3"/>
  <c r="AO102" i="3" s="1"/>
  <c r="BP101" i="3"/>
  <c r="BO101" i="3"/>
  <c r="BM101" i="3"/>
  <c r="BL101" i="3"/>
  <c r="BG101" i="3"/>
  <c r="BF101" i="3"/>
  <c r="AC101" i="3"/>
  <c r="AR101" i="3" s="1"/>
  <c r="AB101" i="3"/>
  <c r="AQ101" i="3" s="1"/>
  <c r="AA101" i="3"/>
  <c r="AP101" i="3" s="1"/>
  <c r="Z101" i="3"/>
  <c r="AO101" i="3" s="1"/>
  <c r="BP100" i="3"/>
  <c r="BO100" i="3"/>
  <c r="BM100" i="3"/>
  <c r="BL100" i="3"/>
  <c r="BG100" i="3"/>
  <c r="BF100" i="3"/>
  <c r="AC100" i="3"/>
  <c r="AR100" i="3" s="1"/>
  <c r="AB100" i="3"/>
  <c r="AQ100" i="3" s="1"/>
  <c r="AA100" i="3"/>
  <c r="AP100" i="3" s="1"/>
  <c r="Z100" i="3"/>
  <c r="AO100" i="3" s="1"/>
  <c r="BP99" i="3"/>
  <c r="BO99" i="3"/>
  <c r="BM99" i="3"/>
  <c r="BL99" i="3"/>
  <c r="BG99" i="3"/>
  <c r="BF99" i="3"/>
  <c r="AC99" i="3"/>
  <c r="AR99" i="3" s="1"/>
  <c r="AB99" i="3"/>
  <c r="AQ99" i="3" s="1"/>
  <c r="AA99" i="3"/>
  <c r="AP99" i="3" s="1"/>
  <c r="Z99" i="3"/>
  <c r="AO99" i="3" s="1"/>
  <c r="BP98" i="3"/>
  <c r="BO98" i="3"/>
  <c r="BM98" i="3"/>
  <c r="BL98" i="3"/>
  <c r="BG98" i="3"/>
  <c r="BF98" i="3"/>
  <c r="AC98" i="3"/>
  <c r="AR98" i="3" s="1"/>
  <c r="AB98" i="3"/>
  <c r="AQ98" i="3" s="1"/>
  <c r="AA98" i="3"/>
  <c r="AP98" i="3" s="1"/>
  <c r="Z98" i="3"/>
  <c r="AO98" i="3" s="1"/>
  <c r="BP97" i="3"/>
  <c r="BO97" i="3"/>
  <c r="BM97" i="3"/>
  <c r="BL97" i="3"/>
  <c r="BG97" i="3"/>
  <c r="BF97" i="3"/>
  <c r="AC97" i="3"/>
  <c r="AR97" i="3" s="1"/>
  <c r="AB97" i="3"/>
  <c r="AQ97" i="3" s="1"/>
  <c r="AA97" i="3"/>
  <c r="AP97" i="3" s="1"/>
  <c r="Z97" i="3"/>
  <c r="AO97" i="3" s="1"/>
  <c r="BP95" i="3"/>
  <c r="BF95" i="3"/>
  <c r="BP94" i="3"/>
  <c r="BO94" i="3"/>
  <c r="BM94" i="3"/>
  <c r="BL94" i="3"/>
  <c r="BG94" i="3"/>
  <c r="BF94" i="3"/>
  <c r="AB94" i="3"/>
  <c r="AQ94" i="3" s="1"/>
  <c r="AA94" i="3"/>
  <c r="AP94" i="3" s="1"/>
  <c r="Z94" i="3"/>
  <c r="AO94" i="3" s="1"/>
  <c r="BP93" i="3"/>
  <c r="BO93" i="3"/>
  <c r="BM93" i="3"/>
  <c r="BL93" i="3"/>
  <c r="BG93" i="3"/>
  <c r="BF93" i="3"/>
  <c r="AC93" i="3"/>
  <c r="AR93" i="3" s="1"/>
  <c r="AB93" i="3"/>
  <c r="AQ93" i="3" s="1"/>
  <c r="AA93" i="3"/>
  <c r="AP93" i="3" s="1"/>
  <c r="Z93" i="3"/>
  <c r="AO93" i="3" s="1"/>
  <c r="BP92" i="3"/>
  <c r="BO92" i="3"/>
  <c r="BM92" i="3"/>
  <c r="BL92" i="3"/>
  <c r="BG92" i="3"/>
  <c r="BF92" i="3"/>
  <c r="AC92" i="3"/>
  <c r="AR92" i="3" s="1"/>
  <c r="AB92" i="3"/>
  <c r="AQ92" i="3" s="1"/>
  <c r="AA92" i="3"/>
  <c r="AP92" i="3" s="1"/>
  <c r="Z92" i="3"/>
  <c r="AO92" i="3" s="1"/>
  <c r="BP91" i="3"/>
  <c r="BO91" i="3"/>
  <c r="BM91" i="3"/>
  <c r="BL91" i="3"/>
  <c r="BG91" i="3"/>
  <c r="BF91" i="3"/>
  <c r="AC91" i="3"/>
  <c r="AR91" i="3" s="1"/>
  <c r="AB91" i="3"/>
  <c r="AQ91" i="3" s="1"/>
  <c r="AA91" i="3"/>
  <c r="AP91" i="3" s="1"/>
  <c r="Z91" i="3"/>
  <c r="AO91" i="3" s="1"/>
  <c r="BP90" i="3"/>
  <c r="BO90" i="3"/>
  <c r="BM90" i="3"/>
  <c r="BL90" i="3"/>
  <c r="BG90" i="3"/>
  <c r="BF90" i="3"/>
  <c r="AC90" i="3"/>
  <c r="AR90" i="3" s="1"/>
  <c r="AB90" i="3"/>
  <c r="AQ90" i="3" s="1"/>
  <c r="AA90" i="3"/>
  <c r="AP90" i="3" s="1"/>
  <c r="Z90" i="3"/>
  <c r="AO90" i="3" s="1"/>
  <c r="BP89" i="3"/>
  <c r="BO89" i="3"/>
  <c r="BM89" i="3"/>
  <c r="BL89" i="3"/>
  <c r="BG89" i="3"/>
  <c r="BF89" i="3"/>
  <c r="AC89" i="3"/>
  <c r="AR89" i="3" s="1"/>
  <c r="AB89" i="3"/>
  <c r="AQ89" i="3" s="1"/>
  <c r="AA89" i="3"/>
  <c r="AP89" i="3" s="1"/>
  <c r="Z89" i="3"/>
  <c r="AO89" i="3" s="1"/>
  <c r="BP88" i="3"/>
  <c r="BO88" i="3"/>
  <c r="BM88" i="3"/>
  <c r="BL88" i="3"/>
  <c r="BG88" i="3"/>
  <c r="BF88" i="3"/>
  <c r="AC88" i="3"/>
  <c r="AR88" i="3" s="1"/>
  <c r="AB88" i="3"/>
  <c r="AQ88" i="3" s="1"/>
  <c r="AA88" i="3"/>
  <c r="AP88" i="3" s="1"/>
  <c r="Z88" i="3"/>
  <c r="AO88" i="3" s="1"/>
  <c r="BP87" i="3"/>
  <c r="BO87" i="3"/>
  <c r="BM87" i="3"/>
  <c r="BL87" i="3"/>
  <c r="BG87" i="3"/>
  <c r="BF87" i="3"/>
  <c r="AC87" i="3"/>
  <c r="AR87" i="3" s="1"/>
  <c r="AB87" i="3"/>
  <c r="AQ87" i="3" s="1"/>
  <c r="AA87" i="3"/>
  <c r="AP87" i="3" s="1"/>
  <c r="Z87" i="3"/>
  <c r="AO87" i="3" s="1"/>
  <c r="BP86" i="3"/>
  <c r="BO86" i="3"/>
  <c r="BM86" i="3"/>
  <c r="BL86" i="3"/>
  <c r="BG86" i="3"/>
  <c r="BF86" i="3"/>
  <c r="AC86" i="3"/>
  <c r="AR86" i="3" s="1"/>
  <c r="AB86" i="3"/>
  <c r="AQ86" i="3" s="1"/>
  <c r="AA86" i="3"/>
  <c r="AP86" i="3" s="1"/>
  <c r="Z86" i="3"/>
  <c r="AO86" i="3" s="1"/>
  <c r="BP85" i="3"/>
  <c r="BO85" i="3"/>
  <c r="BM85" i="3"/>
  <c r="BL85" i="3"/>
  <c r="BG85" i="3"/>
  <c r="BF85" i="3"/>
  <c r="AC85" i="3"/>
  <c r="AR85" i="3" s="1"/>
  <c r="AB85" i="3"/>
  <c r="AQ85" i="3" s="1"/>
  <c r="AA85" i="3"/>
  <c r="AP85" i="3" s="1"/>
  <c r="Z85" i="3"/>
  <c r="AO85" i="3" s="1"/>
  <c r="BP84" i="3"/>
  <c r="BO84" i="3"/>
  <c r="BM84" i="3"/>
  <c r="BL84" i="3"/>
  <c r="BG84" i="3"/>
  <c r="BF84" i="3"/>
  <c r="AC84" i="3"/>
  <c r="AR84" i="3" s="1"/>
  <c r="AB84" i="3"/>
  <c r="AQ84" i="3" s="1"/>
  <c r="AA84" i="3"/>
  <c r="AP84" i="3" s="1"/>
  <c r="Z84" i="3"/>
  <c r="AO84" i="3" s="1"/>
  <c r="BP83" i="3"/>
  <c r="BO83" i="3"/>
  <c r="BM83" i="3"/>
  <c r="BL83" i="3"/>
  <c r="BG83" i="3"/>
  <c r="BF83" i="3"/>
  <c r="AC83" i="3"/>
  <c r="AR83" i="3" s="1"/>
  <c r="AB83" i="3"/>
  <c r="AQ83" i="3" s="1"/>
  <c r="AA83" i="3"/>
  <c r="AP83" i="3" s="1"/>
  <c r="Z83" i="3"/>
  <c r="AO83" i="3" s="1"/>
  <c r="BP82" i="3"/>
  <c r="BO82" i="3"/>
  <c r="BM82" i="3"/>
  <c r="BL82" i="3"/>
  <c r="BG82" i="3"/>
  <c r="BF82" i="3"/>
  <c r="AC82" i="3"/>
  <c r="AR82" i="3" s="1"/>
  <c r="AB82" i="3"/>
  <c r="AQ82" i="3" s="1"/>
  <c r="AA82" i="3"/>
  <c r="AP82" i="3" s="1"/>
  <c r="Z82" i="3"/>
  <c r="AO82" i="3" s="1"/>
  <c r="BP81" i="3"/>
  <c r="BO81" i="3"/>
  <c r="BM81" i="3"/>
  <c r="BL81" i="3"/>
  <c r="BG81" i="3"/>
  <c r="BF81" i="3"/>
  <c r="AC81" i="3"/>
  <c r="AR81" i="3" s="1"/>
  <c r="AB81" i="3"/>
  <c r="AQ81" i="3" s="1"/>
  <c r="AA81" i="3"/>
  <c r="AP81" i="3" s="1"/>
  <c r="Z81" i="3"/>
  <c r="AO81" i="3" s="1"/>
  <c r="BP79" i="3"/>
  <c r="BP78" i="3"/>
  <c r="BO78" i="3"/>
  <c r="BM78" i="3"/>
  <c r="BG78" i="3"/>
  <c r="BF78" i="3"/>
  <c r="AB78" i="3"/>
  <c r="AQ78" i="3" s="1"/>
  <c r="AA78" i="3"/>
  <c r="AP78" i="3" s="1"/>
  <c r="BP77" i="3"/>
  <c r="BO77" i="3"/>
  <c r="BM77" i="3"/>
  <c r="BL77" i="3"/>
  <c r="BG77" i="3"/>
  <c r="BF77" i="3"/>
  <c r="AC77" i="3"/>
  <c r="AR77" i="3" s="1"/>
  <c r="AB77" i="3"/>
  <c r="AQ77" i="3" s="1"/>
  <c r="AA77" i="3"/>
  <c r="AP77" i="3" s="1"/>
  <c r="Z77" i="3"/>
  <c r="AO77" i="3" s="1"/>
  <c r="BP76" i="3"/>
  <c r="BO76" i="3"/>
  <c r="BM76" i="3"/>
  <c r="BL76" i="3"/>
  <c r="BG76" i="3"/>
  <c r="BF76" i="3"/>
  <c r="AC76" i="3"/>
  <c r="AR76" i="3" s="1"/>
  <c r="AB76" i="3"/>
  <c r="AQ76" i="3" s="1"/>
  <c r="AA76" i="3"/>
  <c r="AP76" i="3" s="1"/>
  <c r="Z76" i="3"/>
  <c r="AO76" i="3" s="1"/>
  <c r="BP75" i="3"/>
  <c r="BO75" i="3"/>
  <c r="BM75" i="3"/>
  <c r="BL75" i="3"/>
  <c r="BG75" i="3"/>
  <c r="BF75" i="3"/>
  <c r="AC75" i="3"/>
  <c r="AR75" i="3" s="1"/>
  <c r="AB75" i="3"/>
  <c r="AQ75" i="3" s="1"/>
  <c r="AA75" i="3"/>
  <c r="AP75" i="3" s="1"/>
  <c r="Z75" i="3"/>
  <c r="AO75" i="3" s="1"/>
  <c r="BP74" i="3"/>
  <c r="BO74" i="3"/>
  <c r="BM74" i="3"/>
  <c r="BL74" i="3"/>
  <c r="BG74" i="3"/>
  <c r="BF74" i="3"/>
  <c r="AC74" i="3"/>
  <c r="AR74" i="3" s="1"/>
  <c r="AB74" i="3"/>
  <c r="AQ74" i="3" s="1"/>
  <c r="AA74" i="3"/>
  <c r="AP74" i="3" s="1"/>
  <c r="Z74" i="3"/>
  <c r="AO74" i="3" s="1"/>
  <c r="BP73" i="3"/>
  <c r="BO73" i="3"/>
  <c r="BM73" i="3"/>
  <c r="BL73" i="3"/>
  <c r="BG73" i="3"/>
  <c r="BF73" i="3"/>
  <c r="AC73" i="3"/>
  <c r="AR73" i="3" s="1"/>
  <c r="AB73" i="3"/>
  <c r="AQ73" i="3" s="1"/>
  <c r="AA73" i="3"/>
  <c r="AP73" i="3" s="1"/>
  <c r="Z73" i="3"/>
  <c r="AO73" i="3" s="1"/>
  <c r="BP72" i="3"/>
  <c r="BO72" i="3"/>
  <c r="BM72" i="3"/>
  <c r="BL72" i="3"/>
  <c r="BG72" i="3"/>
  <c r="BF72" i="3"/>
  <c r="AC72" i="3"/>
  <c r="AR72" i="3" s="1"/>
  <c r="AB72" i="3"/>
  <c r="AQ72" i="3" s="1"/>
  <c r="AA72" i="3"/>
  <c r="AP72" i="3" s="1"/>
  <c r="Z72" i="3"/>
  <c r="AO72" i="3" s="1"/>
  <c r="BP71" i="3"/>
  <c r="BO71" i="3"/>
  <c r="BM71" i="3"/>
  <c r="BL71" i="3"/>
  <c r="BG71" i="3"/>
  <c r="BF71" i="3"/>
  <c r="AC71" i="3"/>
  <c r="AR71" i="3" s="1"/>
  <c r="AB71" i="3"/>
  <c r="AQ71" i="3" s="1"/>
  <c r="AA71" i="3"/>
  <c r="AP71" i="3" s="1"/>
  <c r="Z71" i="3"/>
  <c r="AO71" i="3" s="1"/>
  <c r="BP70" i="3"/>
  <c r="BO70" i="3"/>
  <c r="BM70" i="3"/>
  <c r="BL70" i="3"/>
  <c r="BG70" i="3"/>
  <c r="BF70" i="3"/>
  <c r="AC70" i="3"/>
  <c r="AR70" i="3" s="1"/>
  <c r="AB70" i="3"/>
  <c r="AQ70" i="3" s="1"/>
  <c r="AA70" i="3"/>
  <c r="AP70" i="3" s="1"/>
  <c r="Z70" i="3"/>
  <c r="AO70" i="3" s="1"/>
  <c r="BP69" i="3"/>
  <c r="BO69" i="3"/>
  <c r="BM69" i="3"/>
  <c r="BL69" i="3"/>
  <c r="BG69" i="3"/>
  <c r="BF69" i="3"/>
  <c r="AC69" i="3"/>
  <c r="AR69" i="3" s="1"/>
  <c r="AB69" i="3"/>
  <c r="AQ69" i="3" s="1"/>
  <c r="AA69" i="3"/>
  <c r="AP69" i="3" s="1"/>
  <c r="Z69" i="3"/>
  <c r="AO69" i="3" s="1"/>
  <c r="BP68" i="3"/>
  <c r="BO68" i="3"/>
  <c r="BM68" i="3"/>
  <c r="BL68" i="3"/>
  <c r="BG68" i="3"/>
  <c r="BF68" i="3"/>
  <c r="AC68" i="3"/>
  <c r="AR68" i="3" s="1"/>
  <c r="AB68" i="3"/>
  <c r="AQ68" i="3" s="1"/>
  <c r="AA68" i="3"/>
  <c r="AP68" i="3" s="1"/>
  <c r="Z68" i="3"/>
  <c r="AO68" i="3" s="1"/>
  <c r="BP67" i="3"/>
  <c r="BO67" i="3"/>
  <c r="BM67" i="3"/>
  <c r="BL67" i="3"/>
  <c r="BG67" i="3"/>
  <c r="BF67" i="3"/>
  <c r="AC67" i="3"/>
  <c r="AR67" i="3" s="1"/>
  <c r="AB67" i="3"/>
  <c r="AQ67" i="3" s="1"/>
  <c r="AA67" i="3"/>
  <c r="AP67" i="3" s="1"/>
  <c r="Z67" i="3"/>
  <c r="AO67" i="3" s="1"/>
  <c r="BP66" i="3"/>
  <c r="BO66" i="3"/>
  <c r="BM66" i="3"/>
  <c r="BL66" i="3"/>
  <c r="BG66" i="3"/>
  <c r="BF66" i="3"/>
  <c r="AC66" i="3"/>
  <c r="AR66" i="3" s="1"/>
  <c r="AB66" i="3"/>
  <c r="AQ66" i="3" s="1"/>
  <c r="AA66" i="3"/>
  <c r="AP66" i="3" s="1"/>
  <c r="Z66" i="3"/>
  <c r="AO66" i="3" s="1"/>
  <c r="BP65" i="3"/>
  <c r="BO65" i="3"/>
  <c r="BM65" i="3"/>
  <c r="BL65" i="3"/>
  <c r="BG65" i="3"/>
  <c r="BF65" i="3"/>
  <c r="AC65" i="3"/>
  <c r="AR65" i="3" s="1"/>
  <c r="AB65" i="3"/>
  <c r="AQ65" i="3" s="1"/>
  <c r="AA65" i="3"/>
  <c r="AP65" i="3" s="1"/>
  <c r="Z65" i="3"/>
  <c r="AO65" i="3" s="1"/>
  <c r="BO63" i="3"/>
  <c r="BP62" i="3"/>
  <c r="BO62" i="3"/>
  <c r="BL62" i="3"/>
  <c r="BG62" i="3"/>
  <c r="BF62" i="3"/>
  <c r="AC62" i="3"/>
  <c r="AR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Q58" i="3" s="1"/>
  <c r="AA58" i="3"/>
  <c r="AP58" i="3" s="1"/>
  <c r="Z58" i="3"/>
  <c r="AO58" i="3" s="1"/>
  <c r="BP57" i="3"/>
  <c r="BO57" i="3"/>
  <c r="BM57" i="3"/>
  <c r="BL57" i="3"/>
  <c r="BG57" i="3"/>
  <c r="BF57" i="3"/>
  <c r="AC57" i="3"/>
  <c r="AR57" i="3" s="1"/>
  <c r="AB57" i="3"/>
  <c r="AQ57" i="3" s="1"/>
  <c r="AA57" i="3"/>
  <c r="AP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F49" i="3"/>
  <c r="BP48" i="3"/>
  <c r="BO48" i="3"/>
  <c r="BM48" i="3"/>
  <c r="BL48" i="3"/>
  <c r="BG48" i="3"/>
  <c r="BF48" i="3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2" i="3"/>
  <c r="BO32" i="3"/>
  <c r="BM32" i="3"/>
  <c r="BG32" i="3"/>
  <c r="BF32" i="3"/>
  <c r="AA32" i="3"/>
  <c r="AP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Q15" i="2" s="1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Q9" i="2" s="1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O16" i="3"/>
  <c r="BF16" i="3"/>
  <c r="BP15" i="3"/>
  <c r="BO15" i="3"/>
  <c r="BM15" i="3"/>
  <c r="BL15" i="3"/>
  <c r="BG15" i="3"/>
  <c r="BF15" i="3"/>
  <c r="AC15" i="3"/>
  <c r="AR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2" i="3"/>
  <c r="BO12" i="3"/>
  <c r="BM12" i="3"/>
  <c r="BL12" i="3"/>
  <c r="BG12" i="3"/>
  <c r="BF12" i="3"/>
  <c r="AC12" i="3"/>
  <c r="AR12" i="3" s="1"/>
  <c r="AB12" i="3"/>
  <c r="AQ12" i="3" s="1"/>
  <c r="AA12" i="3"/>
  <c r="AP12" i="3" s="1"/>
  <c r="Z12" i="3"/>
  <c r="AO12" i="3" s="1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BB7" i="2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P15" i="2" s="1"/>
  <c r="BO3" i="3"/>
  <c r="BQ14" i="2" s="1"/>
  <c r="BM3" i="3"/>
  <c r="BL3" i="3"/>
  <c r="BG3" i="3"/>
  <c r="BF3" i="3"/>
  <c r="AC3" i="3"/>
  <c r="AR3" i="3" s="1"/>
  <c r="AB3" i="3"/>
  <c r="AQ3" i="3" s="1"/>
  <c r="AA3" i="3"/>
  <c r="AP3" i="3" s="1"/>
  <c r="Z3" i="3"/>
  <c r="AO3" i="3" s="1"/>
  <c r="BP2" i="3"/>
  <c r="BO2" i="3"/>
  <c r="BP14" i="2" s="1"/>
  <c r="BM2" i="3"/>
  <c r="BP9" i="2" s="1"/>
  <c r="BL2" i="3"/>
  <c r="BP8" i="2" s="1"/>
  <c r="BG2" i="3"/>
  <c r="BP3" i="2" s="1"/>
  <c r="BF2" i="3"/>
  <c r="BP2" i="2" s="1"/>
  <c r="AC2" i="3"/>
  <c r="AR2" i="3" s="1"/>
  <c r="AB2" i="3"/>
  <c r="AQ2" i="3" s="1"/>
  <c r="AA2" i="3"/>
  <c r="AP2" i="3" s="1"/>
  <c r="Z2" i="3"/>
  <c r="AO2" i="3" s="1"/>
  <c r="BH4" i="2" l="1"/>
  <c r="BC11" i="2"/>
  <c r="CB3" i="2"/>
  <c r="CO2" i="2"/>
  <c r="CO4" i="2"/>
  <c r="AE3" i="2"/>
  <c r="AU3" i="2"/>
  <c r="BC7" i="2"/>
  <c r="AG3" i="2"/>
  <c r="AL2" i="2"/>
  <c r="AL4" i="2"/>
  <c r="BH7" i="2"/>
  <c r="AY6" i="2"/>
  <c r="BM2" i="4"/>
  <c r="AP7" i="3"/>
  <c r="BM2" i="2" s="1"/>
  <c r="BF7" i="2"/>
  <c r="BQ8" i="2"/>
  <c r="AE2" i="3"/>
  <c r="BI8" i="2"/>
  <c r="BI10" i="2"/>
  <c r="CH3" i="2"/>
  <c r="CU2" i="2"/>
  <c r="CU4" i="2"/>
  <c r="AO2" i="2"/>
  <c r="AO4" i="2"/>
  <c r="BE7" i="2"/>
  <c r="AA2" i="2"/>
  <c r="AA4" i="2"/>
  <c r="BY2" i="2"/>
  <c r="BY4" i="2"/>
  <c r="CL3" i="2"/>
  <c r="AR2" i="2"/>
  <c r="AR4" i="2"/>
  <c r="BF8" i="2"/>
  <c r="AD2" i="2"/>
  <c r="AD4" i="2"/>
  <c r="BE10" i="2"/>
  <c r="AZ7" i="2"/>
  <c r="BF4" i="2"/>
  <c r="BI5" i="2"/>
  <c r="BC8" i="2"/>
  <c r="BC10" i="2"/>
  <c r="CB2" i="2"/>
  <c r="CB4" i="2"/>
  <c r="CO3" i="2"/>
  <c r="AF2" i="4"/>
  <c r="AU2" i="2"/>
  <c r="AU4" i="2"/>
  <c r="AY7" i="2"/>
  <c r="AG2" i="2"/>
  <c r="AG4" i="2"/>
  <c r="BQ3" i="2"/>
  <c r="BF5" i="2"/>
  <c r="AZ8" i="2"/>
  <c r="AZ10" i="2"/>
  <c r="CE2" i="2"/>
  <c r="CE4" i="2"/>
  <c r="AL3" i="2"/>
  <c r="AT4" i="3"/>
  <c r="AT2" i="3" s="1"/>
  <c r="X3" i="2"/>
  <c r="BI7" i="2"/>
  <c r="BQ2" i="2"/>
  <c r="BC5" i="2"/>
  <c r="BI6" i="2"/>
  <c r="BI11" i="2"/>
  <c r="CH2" i="2"/>
  <c r="CH4" i="2"/>
  <c r="CU3" i="2"/>
  <c r="AO3" i="2"/>
  <c r="AA3" i="2"/>
  <c r="AG2" i="3"/>
  <c r="AZ5" i="2"/>
  <c r="BF6" i="2"/>
  <c r="BF11" i="2"/>
  <c r="BY3" i="2"/>
  <c r="CL2" i="2"/>
  <c r="CL4" i="2"/>
  <c r="AR3" i="2"/>
  <c r="BQ11" i="2"/>
  <c r="BL2" i="2" l="1"/>
</calcChain>
</file>

<file path=xl/sharedStrings.xml><?xml version="1.0" encoding="utf-8"?>
<sst xmlns="http://schemas.openxmlformats.org/spreadsheetml/2006/main" count="2214" uniqueCount="326">
  <si>
    <t>fr.X</t>
  </si>
  <si>
    <t>fr.Y</t>
  </si>
  <si>
    <t>fl.X</t>
  </si>
  <si>
    <t>fl.Y</t>
  </si>
  <si>
    <t>rr.X</t>
  </si>
  <si>
    <t>rr.Y</t>
  </si>
  <si>
    <t>rl.X</t>
  </si>
  <si>
    <t>rl.Y</t>
  </si>
  <si>
    <t>ss.X</t>
  </si>
  <si>
    <t>ss.Y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</si>
  <si>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</si>
  <si>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</si>
  <si>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</si>
  <si>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</si>
  <si>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</si>
  <si>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</si>
  <si>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</si>
  <si>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</si>
  <si>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</si>
  <si>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</si>
  <si>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</si>
  <si>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</si>
  <si>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</si>
  <si>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</si>
  <si>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</si>
  <si>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</si>
  <si>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</si>
  <si>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</si>
  <si>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</si>
  <si>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</si>
  <si>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</si>
  <si>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</si>
  <si>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</si>
  <si>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</si>
  <si>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</si>
  <si>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</si>
  <si>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</si>
  <si>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</si>
  <si>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</si>
  <si>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</si>
  <si>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</si>
  <si>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</si>
  <si>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</si>
  <si>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</si>
  <si>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</si>
  <si>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</si>
  <si>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</si>
  <si>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</si>
  <si>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</si>
  <si>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</si>
  <si>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</si>
  <si>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</si>
  <si>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</si>
  <si>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</si>
  <si>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</si>
  <si>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</si>
  <si>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</si>
  <si>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</si>
  <si>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</si>
  <si>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</si>
  <si>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</si>
  <si>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</si>
  <si>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</si>
  <si>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</si>
  <si>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</si>
  <si>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</si>
  <si>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</si>
  <si>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</si>
  <si>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</si>
  <si>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</si>
  <si>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</si>
  <si>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</si>
  <si>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</si>
  <si>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</si>
  <si>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</si>
  <si>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</si>
  <si>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</si>
  <si>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</si>
  <si>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</si>
  <si>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</si>
  <si>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</si>
  <si>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</si>
  <si>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</si>
  <si>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</si>
  <si>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</si>
  <si>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</si>
  <si>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</si>
  <si>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</si>
  <si>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</si>
  <si>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</si>
  <si>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</si>
  <si>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</si>
  <si>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</si>
  <si>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</si>
  <si>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</si>
  <si>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</si>
  <si>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</si>
  <si>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</si>
  <si>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</si>
  <si>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</si>
  <si>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</si>
  <si>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</si>
  <si>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</si>
  <si>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</si>
  <si>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</si>
  <si>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</si>
  <si>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</si>
  <si>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</si>
  <si>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</si>
  <si>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</si>
  <si>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</si>
  <si>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</si>
  <si>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</si>
  <si>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</si>
  <si>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</si>
  <si>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</si>
  <si>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</si>
  <si>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</si>
  <si>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</si>
  <si>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</si>
  <si>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</si>
  <si>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</si>
  <si>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</si>
  <si>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</si>
  <si>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</si>
  <si>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</si>
  <si>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</si>
  <si>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</si>
  <si>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</si>
  <si>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</si>
  <si>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</si>
  <si>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</si>
  <si>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</si>
  <si>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</si>
  <si>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</si>
  <si>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</si>
  <si>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</si>
  <si>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</si>
  <si>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</si>
  <si>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</si>
  <si>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</si>
  <si>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</si>
  <si>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</si>
  <si>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</si>
  <si>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</si>
  <si>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</si>
  <si>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</si>
  <si>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</si>
  <si>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</si>
  <si>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</si>
  <si>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</si>
  <si>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</si>
  <si>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</si>
  <si>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</si>
  <si>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</si>
  <si>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</si>
  <si>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</si>
  <si>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</si>
  <si>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</si>
  <si>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</si>
  <si>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</si>
  <si>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</si>
  <si>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</si>
  <si>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</si>
  <si>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</si>
  <si>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</si>
  <si>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</si>
  <si>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</si>
  <si>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</si>
  <si>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</si>
  <si>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</si>
  <si>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</si>
  <si>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</si>
  <si>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</si>
  <si>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</si>
  <si>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</si>
  <si>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</si>
  <si>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</si>
  <si>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</si>
  <si>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</si>
  <si>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</si>
  <si>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</si>
  <si>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</si>
  <si>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</si>
  <si>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</si>
  <si>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</si>
  <si>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</si>
  <si>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</si>
  <si>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</si>
  <si>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</si>
  <si>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</si>
  <si>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</si>
  <si>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</si>
  <si>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</si>
  <si>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</si>
  <si>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</si>
  <si>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</si>
  <si>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</si>
  <si>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</si>
  <si>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</si>
  <si>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</si>
  <si>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</si>
  <si>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</si>
  <si>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</si>
  <si>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</si>
  <si>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</si>
  <si>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</si>
  <si>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</si>
  <si>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</si>
  <si>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</si>
  <si>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</si>
  <si>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</si>
  <si>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</si>
  <si>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</si>
  <si>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</si>
  <si>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</si>
  <si>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</si>
  <si>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</si>
  <si>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</si>
  <si>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</si>
  <si>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</si>
  <si>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</si>
  <si>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</si>
  <si>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</si>
  <si>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</si>
  <si>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</si>
  <si>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</si>
  <si>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</si>
  <si>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</si>
  <si>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</si>
  <si>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</si>
  <si>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</si>
  <si>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</si>
  <si>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4D</t>
  </si>
  <si>
    <t>3D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</si>
  <si>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</si>
  <si>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</si>
  <si>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</si>
  <si>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</si>
  <si>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</si>
  <si>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</si>
  <si>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</si>
  <si>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</si>
  <si>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</si>
  <si>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</si>
  <si>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</si>
  <si>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</si>
  <si>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</si>
  <si>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</si>
  <si>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</si>
  <si>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</si>
  <si>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</si>
  <si>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</si>
  <si>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</si>
  <si>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</si>
  <si>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</si>
  <si>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</si>
  <si>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</si>
  <si>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</si>
  <si>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</si>
  <si>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</si>
  <si>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2412</t>
  </si>
  <si>
    <t>4123</t>
  </si>
  <si>
    <t>1231</t>
  </si>
  <si>
    <t>2314</t>
  </si>
  <si>
    <t>3142</t>
  </si>
  <si>
    <t>1423</t>
  </si>
  <si>
    <t>3214</t>
  </si>
  <si>
    <t>2142</t>
  </si>
  <si>
    <t>4231</t>
  </si>
  <si>
    <t>1432</t>
  </si>
  <si>
    <t>4321</t>
  </si>
  <si>
    <t>2143</t>
  </si>
  <si>
    <t>4234</t>
  </si>
  <si>
    <t>2341</t>
  </si>
  <si>
    <t>3412</t>
  </si>
  <si>
    <t>1324</t>
  </si>
  <si>
    <t>3241</t>
  </si>
  <si>
    <t>1321</t>
  </si>
  <si>
    <t>2413</t>
  </si>
  <si>
    <t>4132</t>
  </si>
  <si>
    <t>Other</t>
  </si>
  <si>
    <t>Ca</t>
  </si>
  <si>
    <t>Ab</t>
  </si>
  <si>
    <t>Cb</t>
  </si>
  <si>
    <t>Aa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</si>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</sst>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Graph!$D$5:$D$369</c:f>
              <c:numCache>
                <c:formatCode>General</c:formatCode>
                <c:ptCount val="365"/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7-4C32-BC8A-AB583F1D94DE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Graph!$B$5:$B$369</c:f>
              <c:numCache>
                <c:formatCode>General</c:formatCode>
                <c:ptCount val="365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C7-4C32-BC8A-AB583F1D94DE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Graph!$C$5:$C$369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C7-4C32-BC8A-AB583F1D94DE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Graph!$E$5:$E$369</c:f>
              <c:numCache>
                <c:formatCode>General</c:formatCode>
                <c:ptCount val="365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C7-4C32-BC8A-AB583F1D94DE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Graph!$G$5:$G$369</c:f>
              <c:numCache>
                <c:formatCode>General</c:formatCode>
                <c:ptCount val="365"/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C7-4C32-BC8A-AB583F1D94DE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Graph!$A$4:$A$370</c:f>
              <c:numCache>
                <c:formatCode>General</c:formatCode>
                <c:ptCount val="3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</c:numCache>
            </c:numRef>
          </c:xVal>
          <c:yVal>
            <c:numRef>
              <c:f>Graph!$H$5:$H$369</c:f>
              <c:numCache>
                <c:formatCode>General</c:formatCode>
                <c:ptCount val="365"/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C7-4C32-BC8A-AB583F1D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33456"/>
        <c:axId val="1936729616"/>
      </c:scatterChart>
      <c:valAx>
        <c:axId val="1936733456"/>
        <c:scaling>
          <c:orientation val="minMax"/>
          <c:max val="369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936729616"/>
        <c:crosses val="autoZero"/>
        <c:crossBetween val="midCat"/>
      </c:valAx>
      <c:valAx>
        <c:axId val="1936729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6733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Graph!$D$373:$D$749</c:f>
              <c:numCache>
                <c:formatCode>General</c:formatCode>
                <c:ptCount val="37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9-44E6-8E2B-142DE5A7BC4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Graph!$B$373:$B$749</c:f>
              <c:numCache>
                <c:formatCode>General</c:formatCode>
                <c:ptCount val="377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9-44E6-8E2B-142DE5A7BC4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Graph!$C$373:$C$749</c:f>
              <c:numCache>
                <c:formatCode>General</c:formatCode>
                <c:ptCount val="377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99-44E6-8E2B-142DE5A7BC4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Graph!$E$373:$E$749</c:f>
              <c:numCache>
                <c:formatCode>General</c:formatCode>
                <c:ptCount val="377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99-44E6-8E2B-142DE5A7BC4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Graph!$G$373:$G$749</c:f>
              <c:numCache>
                <c:formatCode>General</c:formatCode>
                <c:ptCount val="377"/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99-44E6-8E2B-142DE5A7BC4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Graph!$A$372:$A$750</c:f>
              <c:numCache>
                <c:formatCode>General</c:formatCode>
                <c:ptCount val="379"/>
                <c:pt idx="0">
                  <c:v>371</c:v>
                </c:pt>
                <c:pt idx="1">
                  <c:v>372</c:v>
                </c:pt>
                <c:pt idx="2">
                  <c:v>373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377</c:v>
                </c:pt>
                <c:pt idx="7">
                  <c:v>378</c:v>
                </c:pt>
                <c:pt idx="8">
                  <c:v>379</c:v>
                </c:pt>
                <c:pt idx="9">
                  <c:v>380</c:v>
                </c:pt>
                <c:pt idx="10">
                  <c:v>381</c:v>
                </c:pt>
                <c:pt idx="11">
                  <c:v>382</c:v>
                </c:pt>
                <c:pt idx="12">
                  <c:v>383</c:v>
                </c:pt>
                <c:pt idx="13">
                  <c:v>384</c:v>
                </c:pt>
                <c:pt idx="14">
                  <c:v>385</c:v>
                </c:pt>
                <c:pt idx="15">
                  <c:v>386</c:v>
                </c:pt>
                <c:pt idx="16">
                  <c:v>387</c:v>
                </c:pt>
                <c:pt idx="17">
                  <c:v>388</c:v>
                </c:pt>
                <c:pt idx="18">
                  <c:v>389</c:v>
                </c:pt>
                <c:pt idx="19">
                  <c:v>390</c:v>
                </c:pt>
                <c:pt idx="20">
                  <c:v>391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397</c:v>
                </c:pt>
                <c:pt idx="27">
                  <c:v>398</c:v>
                </c:pt>
                <c:pt idx="28">
                  <c:v>399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420</c:v>
                </c:pt>
                <c:pt idx="50">
                  <c:v>421</c:v>
                </c:pt>
                <c:pt idx="51">
                  <c:v>422</c:v>
                </c:pt>
                <c:pt idx="52">
                  <c:v>423</c:v>
                </c:pt>
                <c:pt idx="53">
                  <c:v>424</c:v>
                </c:pt>
                <c:pt idx="54">
                  <c:v>425</c:v>
                </c:pt>
                <c:pt idx="55">
                  <c:v>426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430</c:v>
                </c:pt>
                <c:pt idx="60">
                  <c:v>431</c:v>
                </c:pt>
                <c:pt idx="61">
                  <c:v>432</c:v>
                </c:pt>
                <c:pt idx="62">
                  <c:v>433</c:v>
                </c:pt>
                <c:pt idx="63">
                  <c:v>434</c:v>
                </c:pt>
                <c:pt idx="64">
                  <c:v>435</c:v>
                </c:pt>
                <c:pt idx="65">
                  <c:v>436</c:v>
                </c:pt>
                <c:pt idx="66">
                  <c:v>437</c:v>
                </c:pt>
                <c:pt idx="67">
                  <c:v>438</c:v>
                </c:pt>
                <c:pt idx="68">
                  <c:v>439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443</c:v>
                </c:pt>
                <c:pt idx="73">
                  <c:v>444</c:v>
                </c:pt>
                <c:pt idx="74">
                  <c:v>445</c:v>
                </c:pt>
                <c:pt idx="75">
                  <c:v>446</c:v>
                </c:pt>
                <c:pt idx="76">
                  <c:v>447</c:v>
                </c:pt>
                <c:pt idx="77">
                  <c:v>448</c:v>
                </c:pt>
                <c:pt idx="78">
                  <c:v>449</c:v>
                </c:pt>
                <c:pt idx="79">
                  <c:v>450</c:v>
                </c:pt>
                <c:pt idx="80">
                  <c:v>451</c:v>
                </c:pt>
                <c:pt idx="81">
                  <c:v>452</c:v>
                </c:pt>
                <c:pt idx="82">
                  <c:v>453</c:v>
                </c:pt>
                <c:pt idx="83">
                  <c:v>454</c:v>
                </c:pt>
                <c:pt idx="84">
                  <c:v>455</c:v>
                </c:pt>
                <c:pt idx="85">
                  <c:v>456</c:v>
                </c:pt>
                <c:pt idx="86">
                  <c:v>457</c:v>
                </c:pt>
                <c:pt idx="87">
                  <c:v>458</c:v>
                </c:pt>
                <c:pt idx="88">
                  <c:v>459</c:v>
                </c:pt>
                <c:pt idx="89">
                  <c:v>460</c:v>
                </c:pt>
                <c:pt idx="90">
                  <c:v>461</c:v>
                </c:pt>
                <c:pt idx="91">
                  <c:v>462</c:v>
                </c:pt>
                <c:pt idx="92">
                  <c:v>463</c:v>
                </c:pt>
                <c:pt idx="93">
                  <c:v>464</c:v>
                </c:pt>
                <c:pt idx="94">
                  <c:v>465</c:v>
                </c:pt>
                <c:pt idx="95">
                  <c:v>466</c:v>
                </c:pt>
                <c:pt idx="96">
                  <c:v>467</c:v>
                </c:pt>
                <c:pt idx="97">
                  <c:v>468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472</c:v>
                </c:pt>
                <c:pt idx="102">
                  <c:v>473</c:v>
                </c:pt>
                <c:pt idx="103">
                  <c:v>474</c:v>
                </c:pt>
                <c:pt idx="104">
                  <c:v>475</c:v>
                </c:pt>
                <c:pt idx="105">
                  <c:v>476</c:v>
                </c:pt>
                <c:pt idx="106">
                  <c:v>477</c:v>
                </c:pt>
                <c:pt idx="107">
                  <c:v>478</c:v>
                </c:pt>
                <c:pt idx="108">
                  <c:v>479</c:v>
                </c:pt>
                <c:pt idx="109">
                  <c:v>480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485</c:v>
                </c:pt>
                <c:pt idx="115">
                  <c:v>486</c:v>
                </c:pt>
                <c:pt idx="116">
                  <c:v>487</c:v>
                </c:pt>
                <c:pt idx="117">
                  <c:v>488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502</c:v>
                </c:pt>
                <c:pt idx="132">
                  <c:v>503</c:v>
                </c:pt>
                <c:pt idx="133">
                  <c:v>504</c:v>
                </c:pt>
                <c:pt idx="134">
                  <c:v>505</c:v>
                </c:pt>
                <c:pt idx="135">
                  <c:v>506</c:v>
                </c:pt>
                <c:pt idx="136">
                  <c:v>507</c:v>
                </c:pt>
                <c:pt idx="137">
                  <c:v>508</c:v>
                </c:pt>
                <c:pt idx="138">
                  <c:v>509</c:v>
                </c:pt>
                <c:pt idx="139">
                  <c:v>510</c:v>
                </c:pt>
                <c:pt idx="140">
                  <c:v>511</c:v>
                </c:pt>
                <c:pt idx="141">
                  <c:v>512</c:v>
                </c:pt>
                <c:pt idx="142">
                  <c:v>513</c:v>
                </c:pt>
                <c:pt idx="143">
                  <c:v>514</c:v>
                </c:pt>
                <c:pt idx="144">
                  <c:v>515</c:v>
                </c:pt>
                <c:pt idx="145">
                  <c:v>516</c:v>
                </c:pt>
                <c:pt idx="146">
                  <c:v>517</c:v>
                </c:pt>
                <c:pt idx="147">
                  <c:v>518</c:v>
                </c:pt>
                <c:pt idx="148">
                  <c:v>519</c:v>
                </c:pt>
                <c:pt idx="149">
                  <c:v>520</c:v>
                </c:pt>
                <c:pt idx="150">
                  <c:v>521</c:v>
                </c:pt>
                <c:pt idx="151">
                  <c:v>522</c:v>
                </c:pt>
                <c:pt idx="152">
                  <c:v>523</c:v>
                </c:pt>
                <c:pt idx="153">
                  <c:v>524</c:v>
                </c:pt>
                <c:pt idx="154">
                  <c:v>525</c:v>
                </c:pt>
                <c:pt idx="155">
                  <c:v>526</c:v>
                </c:pt>
                <c:pt idx="156">
                  <c:v>527</c:v>
                </c:pt>
                <c:pt idx="157">
                  <c:v>528</c:v>
                </c:pt>
                <c:pt idx="158">
                  <c:v>529</c:v>
                </c:pt>
                <c:pt idx="159">
                  <c:v>530</c:v>
                </c:pt>
                <c:pt idx="160">
                  <c:v>531</c:v>
                </c:pt>
                <c:pt idx="161">
                  <c:v>532</c:v>
                </c:pt>
                <c:pt idx="162">
                  <c:v>533</c:v>
                </c:pt>
                <c:pt idx="163">
                  <c:v>534</c:v>
                </c:pt>
                <c:pt idx="164">
                  <c:v>535</c:v>
                </c:pt>
                <c:pt idx="165">
                  <c:v>536</c:v>
                </c:pt>
                <c:pt idx="166">
                  <c:v>537</c:v>
                </c:pt>
                <c:pt idx="167">
                  <c:v>538</c:v>
                </c:pt>
                <c:pt idx="168">
                  <c:v>539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543</c:v>
                </c:pt>
                <c:pt idx="173">
                  <c:v>544</c:v>
                </c:pt>
                <c:pt idx="174">
                  <c:v>545</c:v>
                </c:pt>
                <c:pt idx="175">
                  <c:v>546</c:v>
                </c:pt>
                <c:pt idx="176">
                  <c:v>547</c:v>
                </c:pt>
                <c:pt idx="177">
                  <c:v>548</c:v>
                </c:pt>
                <c:pt idx="178">
                  <c:v>549</c:v>
                </c:pt>
                <c:pt idx="179">
                  <c:v>550</c:v>
                </c:pt>
                <c:pt idx="180">
                  <c:v>551</c:v>
                </c:pt>
                <c:pt idx="181">
                  <c:v>552</c:v>
                </c:pt>
                <c:pt idx="182">
                  <c:v>553</c:v>
                </c:pt>
                <c:pt idx="183">
                  <c:v>554</c:v>
                </c:pt>
                <c:pt idx="184">
                  <c:v>555</c:v>
                </c:pt>
                <c:pt idx="185">
                  <c:v>556</c:v>
                </c:pt>
                <c:pt idx="186">
                  <c:v>557</c:v>
                </c:pt>
                <c:pt idx="187">
                  <c:v>558</c:v>
                </c:pt>
                <c:pt idx="188">
                  <c:v>559</c:v>
                </c:pt>
                <c:pt idx="189">
                  <c:v>560</c:v>
                </c:pt>
                <c:pt idx="190">
                  <c:v>561</c:v>
                </c:pt>
                <c:pt idx="191">
                  <c:v>562</c:v>
                </c:pt>
                <c:pt idx="192">
                  <c:v>563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567</c:v>
                </c:pt>
                <c:pt idx="197">
                  <c:v>568</c:v>
                </c:pt>
                <c:pt idx="198">
                  <c:v>569</c:v>
                </c:pt>
                <c:pt idx="199">
                  <c:v>570</c:v>
                </c:pt>
                <c:pt idx="200">
                  <c:v>571</c:v>
                </c:pt>
                <c:pt idx="201">
                  <c:v>572</c:v>
                </c:pt>
                <c:pt idx="202">
                  <c:v>573</c:v>
                </c:pt>
                <c:pt idx="203">
                  <c:v>574</c:v>
                </c:pt>
                <c:pt idx="204">
                  <c:v>575</c:v>
                </c:pt>
                <c:pt idx="205">
                  <c:v>576</c:v>
                </c:pt>
                <c:pt idx="206">
                  <c:v>577</c:v>
                </c:pt>
                <c:pt idx="207">
                  <c:v>578</c:v>
                </c:pt>
                <c:pt idx="208">
                  <c:v>579</c:v>
                </c:pt>
                <c:pt idx="209">
                  <c:v>580</c:v>
                </c:pt>
                <c:pt idx="210">
                  <c:v>581</c:v>
                </c:pt>
                <c:pt idx="211">
                  <c:v>582</c:v>
                </c:pt>
                <c:pt idx="212">
                  <c:v>583</c:v>
                </c:pt>
                <c:pt idx="213">
                  <c:v>584</c:v>
                </c:pt>
                <c:pt idx="214">
                  <c:v>585</c:v>
                </c:pt>
                <c:pt idx="215">
                  <c:v>586</c:v>
                </c:pt>
                <c:pt idx="216">
                  <c:v>587</c:v>
                </c:pt>
                <c:pt idx="217">
                  <c:v>588</c:v>
                </c:pt>
                <c:pt idx="218">
                  <c:v>589</c:v>
                </c:pt>
                <c:pt idx="219">
                  <c:v>590</c:v>
                </c:pt>
                <c:pt idx="220">
                  <c:v>591</c:v>
                </c:pt>
                <c:pt idx="221">
                  <c:v>592</c:v>
                </c:pt>
                <c:pt idx="222">
                  <c:v>593</c:v>
                </c:pt>
                <c:pt idx="223">
                  <c:v>594</c:v>
                </c:pt>
                <c:pt idx="224">
                  <c:v>595</c:v>
                </c:pt>
                <c:pt idx="225">
                  <c:v>596</c:v>
                </c:pt>
                <c:pt idx="226">
                  <c:v>597</c:v>
                </c:pt>
                <c:pt idx="227">
                  <c:v>598</c:v>
                </c:pt>
                <c:pt idx="228">
                  <c:v>599</c:v>
                </c:pt>
                <c:pt idx="229">
                  <c:v>600</c:v>
                </c:pt>
                <c:pt idx="230">
                  <c:v>601</c:v>
                </c:pt>
                <c:pt idx="231">
                  <c:v>602</c:v>
                </c:pt>
                <c:pt idx="232">
                  <c:v>603</c:v>
                </c:pt>
                <c:pt idx="233">
                  <c:v>604</c:v>
                </c:pt>
                <c:pt idx="234">
                  <c:v>605</c:v>
                </c:pt>
                <c:pt idx="235">
                  <c:v>606</c:v>
                </c:pt>
                <c:pt idx="236">
                  <c:v>607</c:v>
                </c:pt>
                <c:pt idx="237">
                  <c:v>608</c:v>
                </c:pt>
                <c:pt idx="238">
                  <c:v>609</c:v>
                </c:pt>
                <c:pt idx="239">
                  <c:v>610</c:v>
                </c:pt>
                <c:pt idx="240">
                  <c:v>611</c:v>
                </c:pt>
                <c:pt idx="241">
                  <c:v>612</c:v>
                </c:pt>
                <c:pt idx="242">
                  <c:v>613</c:v>
                </c:pt>
                <c:pt idx="243">
                  <c:v>614</c:v>
                </c:pt>
                <c:pt idx="244">
                  <c:v>615</c:v>
                </c:pt>
                <c:pt idx="245">
                  <c:v>616</c:v>
                </c:pt>
                <c:pt idx="246">
                  <c:v>617</c:v>
                </c:pt>
                <c:pt idx="247">
                  <c:v>618</c:v>
                </c:pt>
                <c:pt idx="248">
                  <c:v>619</c:v>
                </c:pt>
                <c:pt idx="249">
                  <c:v>620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625</c:v>
                </c:pt>
                <c:pt idx="255">
                  <c:v>626</c:v>
                </c:pt>
                <c:pt idx="256">
                  <c:v>627</c:v>
                </c:pt>
                <c:pt idx="257">
                  <c:v>628</c:v>
                </c:pt>
                <c:pt idx="258">
                  <c:v>629</c:v>
                </c:pt>
                <c:pt idx="259">
                  <c:v>630</c:v>
                </c:pt>
                <c:pt idx="260">
                  <c:v>631</c:v>
                </c:pt>
                <c:pt idx="261">
                  <c:v>632</c:v>
                </c:pt>
                <c:pt idx="262">
                  <c:v>633</c:v>
                </c:pt>
                <c:pt idx="263">
                  <c:v>634</c:v>
                </c:pt>
                <c:pt idx="264">
                  <c:v>635</c:v>
                </c:pt>
                <c:pt idx="265">
                  <c:v>636</c:v>
                </c:pt>
                <c:pt idx="266">
                  <c:v>637</c:v>
                </c:pt>
                <c:pt idx="267">
                  <c:v>638</c:v>
                </c:pt>
                <c:pt idx="268">
                  <c:v>639</c:v>
                </c:pt>
                <c:pt idx="269">
                  <c:v>640</c:v>
                </c:pt>
                <c:pt idx="270">
                  <c:v>641</c:v>
                </c:pt>
                <c:pt idx="271">
                  <c:v>642</c:v>
                </c:pt>
                <c:pt idx="272">
                  <c:v>643</c:v>
                </c:pt>
                <c:pt idx="273">
                  <c:v>644</c:v>
                </c:pt>
                <c:pt idx="274">
                  <c:v>645</c:v>
                </c:pt>
                <c:pt idx="275">
                  <c:v>646</c:v>
                </c:pt>
                <c:pt idx="276">
                  <c:v>647</c:v>
                </c:pt>
                <c:pt idx="277">
                  <c:v>648</c:v>
                </c:pt>
                <c:pt idx="278">
                  <c:v>649</c:v>
                </c:pt>
                <c:pt idx="279">
                  <c:v>650</c:v>
                </c:pt>
                <c:pt idx="280">
                  <c:v>651</c:v>
                </c:pt>
                <c:pt idx="281">
                  <c:v>652</c:v>
                </c:pt>
                <c:pt idx="282">
                  <c:v>653</c:v>
                </c:pt>
                <c:pt idx="283">
                  <c:v>654</c:v>
                </c:pt>
                <c:pt idx="284">
                  <c:v>655</c:v>
                </c:pt>
                <c:pt idx="285">
                  <c:v>656</c:v>
                </c:pt>
                <c:pt idx="286">
                  <c:v>657</c:v>
                </c:pt>
                <c:pt idx="287">
                  <c:v>658</c:v>
                </c:pt>
                <c:pt idx="288">
                  <c:v>659</c:v>
                </c:pt>
                <c:pt idx="289">
                  <c:v>660</c:v>
                </c:pt>
                <c:pt idx="290">
                  <c:v>661</c:v>
                </c:pt>
                <c:pt idx="291">
                  <c:v>662</c:v>
                </c:pt>
                <c:pt idx="292">
                  <c:v>663</c:v>
                </c:pt>
                <c:pt idx="293">
                  <c:v>664</c:v>
                </c:pt>
                <c:pt idx="294">
                  <c:v>665</c:v>
                </c:pt>
                <c:pt idx="295">
                  <c:v>666</c:v>
                </c:pt>
                <c:pt idx="296">
                  <c:v>667</c:v>
                </c:pt>
                <c:pt idx="297">
                  <c:v>668</c:v>
                </c:pt>
                <c:pt idx="298">
                  <c:v>669</c:v>
                </c:pt>
                <c:pt idx="299">
                  <c:v>670</c:v>
                </c:pt>
                <c:pt idx="300">
                  <c:v>671</c:v>
                </c:pt>
                <c:pt idx="301">
                  <c:v>672</c:v>
                </c:pt>
                <c:pt idx="302">
                  <c:v>673</c:v>
                </c:pt>
                <c:pt idx="303">
                  <c:v>674</c:v>
                </c:pt>
                <c:pt idx="304">
                  <c:v>675</c:v>
                </c:pt>
                <c:pt idx="305">
                  <c:v>676</c:v>
                </c:pt>
                <c:pt idx="306">
                  <c:v>677</c:v>
                </c:pt>
                <c:pt idx="307">
                  <c:v>678</c:v>
                </c:pt>
                <c:pt idx="308">
                  <c:v>679</c:v>
                </c:pt>
                <c:pt idx="309">
                  <c:v>680</c:v>
                </c:pt>
                <c:pt idx="310">
                  <c:v>681</c:v>
                </c:pt>
                <c:pt idx="311">
                  <c:v>682</c:v>
                </c:pt>
                <c:pt idx="312">
                  <c:v>683</c:v>
                </c:pt>
                <c:pt idx="313">
                  <c:v>684</c:v>
                </c:pt>
                <c:pt idx="314">
                  <c:v>685</c:v>
                </c:pt>
                <c:pt idx="315">
                  <c:v>686</c:v>
                </c:pt>
                <c:pt idx="316">
                  <c:v>687</c:v>
                </c:pt>
                <c:pt idx="317">
                  <c:v>688</c:v>
                </c:pt>
                <c:pt idx="318">
                  <c:v>689</c:v>
                </c:pt>
                <c:pt idx="319">
                  <c:v>690</c:v>
                </c:pt>
                <c:pt idx="320">
                  <c:v>691</c:v>
                </c:pt>
                <c:pt idx="321">
                  <c:v>692</c:v>
                </c:pt>
                <c:pt idx="322">
                  <c:v>693</c:v>
                </c:pt>
                <c:pt idx="323">
                  <c:v>694</c:v>
                </c:pt>
                <c:pt idx="324">
                  <c:v>695</c:v>
                </c:pt>
                <c:pt idx="325">
                  <c:v>696</c:v>
                </c:pt>
                <c:pt idx="326">
                  <c:v>697</c:v>
                </c:pt>
                <c:pt idx="327">
                  <c:v>698</c:v>
                </c:pt>
                <c:pt idx="328">
                  <c:v>699</c:v>
                </c:pt>
                <c:pt idx="329">
                  <c:v>700</c:v>
                </c:pt>
                <c:pt idx="330">
                  <c:v>701</c:v>
                </c:pt>
                <c:pt idx="331">
                  <c:v>702</c:v>
                </c:pt>
                <c:pt idx="332">
                  <c:v>703</c:v>
                </c:pt>
                <c:pt idx="333">
                  <c:v>704</c:v>
                </c:pt>
                <c:pt idx="334">
                  <c:v>705</c:v>
                </c:pt>
                <c:pt idx="335">
                  <c:v>706</c:v>
                </c:pt>
                <c:pt idx="336">
                  <c:v>707</c:v>
                </c:pt>
                <c:pt idx="337">
                  <c:v>708</c:v>
                </c:pt>
                <c:pt idx="338">
                  <c:v>709</c:v>
                </c:pt>
                <c:pt idx="339">
                  <c:v>710</c:v>
                </c:pt>
                <c:pt idx="340">
                  <c:v>711</c:v>
                </c:pt>
                <c:pt idx="341">
                  <c:v>712</c:v>
                </c:pt>
                <c:pt idx="342">
                  <c:v>713</c:v>
                </c:pt>
                <c:pt idx="343">
                  <c:v>714</c:v>
                </c:pt>
                <c:pt idx="344">
                  <c:v>715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722</c:v>
                </c:pt>
                <c:pt idx="352">
                  <c:v>723</c:v>
                </c:pt>
                <c:pt idx="353">
                  <c:v>724</c:v>
                </c:pt>
                <c:pt idx="354">
                  <c:v>725</c:v>
                </c:pt>
                <c:pt idx="355">
                  <c:v>726</c:v>
                </c:pt>
                <c:pt idx="356">
                  <c:v>727</c:v>
                </c:pt>
                <c:pt idx="357">
                  <c:v>728</c:v>
                </c:pt>
                <c:pt idx="358">
                  <c:v>729</c:v>
                </c:pt>
                <c:pt idx="359">
                  <c:v>730</c:v>
                </c:pt>
                <c:pt idx="360">
                  <c:v>731</c:v>
                </c:pt>
                <c:pt idx="361">
                  <c:v>732</c:v>
                </c:pt>
                <c:pt idx="362">
                  <c:v>733</c:v>
                </c:pt>
                <c:pt idx="363">
                  <c:v>734</c:v>
                </c:pt>
                <c:pt idx="364">
                  <c:v>735</c:v>
                </c:pt>
                <c:pt idx="365">
                  <c:v>736</c:v>
                </c:pt>
                <c:pt idx="366">
                  <c:v>737</c:v>
                </c:pt>
                <c:pt idx="367">
                  <c:v>738</c:v>
                </c:pt>
                <c:pt idx="368">
                  <c:v>739</c:v>
                </c:pt>
                <c:pt idx="369">
                  <c:v>740</c:v>
                </c:pt>
                <c:pt idx="370">
                  <c:v>741</c:v>
                </c:pt>
                <c:pt idx="371">
                  <c:v>742</c:v>
                </c:pt>
                <c:pt idx="372">
                  <c:v>743</c:v>
                </c:pt>
                <c:pt idx="373">
                  <c:v>744</c:v>
                </c:pt>
                <c:pt idx="374">
                  <c:v>745</c:v>
                </c:pt>
                <c:pt idx="375">
                  <c:v>746</c:v>
                </c:pt>
                <c:pt idx="376">
                  <c:v>747</c:v>
                </c:pt>
                <c:pt idx="377">
                  <c:v>748</c:v>
                </c:pt>
                <c:pt idx="378">
                  <c:v>749</c:v>
                </c:pt>
              </c:numCache>
            </c:numRef>
          </c:xVal>
          <c:yVal>
            <c:numRef>
              <c:f>Graph!$H$373:$H$749</c:f>
              <c:numCache>
                <c:formatCode>General</c:formatCode>
                <c:ptCount val="37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99-44E6-8E2B-142DE5A7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46896"/>
        <c:axId val="1936746416"/>
      </c:scatterChart>
      <c:valAx>
        <c:axId val="1936746896"/>
        <c:scaling>
          <c:orientation val="minMax"/>
          <c:max val="749"/>
          <c:min val="371"/>
        </c:scaling>
        <c:delete val="0"/>
        <c:axPos val="b"/>
        <c:numFmt formatCode="General" sourceLinked="1"/>
        <c:majorTickMark val="out"/>
        <c:minorTickMark val="none"/>
        <c:tickLblPos val="nextTo"/>
        <c:crossAx val="1936746416"/>
        <c:crosses val="autoZero"/>
        <c:crossBetween val="midCat"/>
      </c:valAx>
      <c:valAx>
        <c:axId val="1936746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6746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Graph!$D$753:$D$1101</c:f>
              <c:numCache>
                <c:formatCode>General</c:formatCode>
                <c:ptCount val="349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8-4373-A135-2551F140A17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Graph!$B$753:$B$1101</c:f>
              <c:numCache>
                <c:formatCode>General</c:formatCode>
                <c:ptCount val="3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8-4373-A135-2551F140A17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Graph!$C$753:$C$1101</c:f>
              <c:numCache>
                <c:formatCode>General</c:formatCode>
                <c:ptCount val="349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8-4373-A135-2551F140A17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Graph!$E$753:$E$1101</c:f>
              <c:numCache>
                <c:formatCode>General</c:formatCode>
                <c:ptCount val="349"/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08-4373-A135-2551F140A17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Graph!$G$753:$G$1101</c:f>
              <c:numCache>
                <c:formatCode>General</c:formatCode>
                <c:ptCount val="349"/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08-4373-A135-2551F140A17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Graph!$A$752:$A$1102</c:f>
              <c:numCache>
                <c:formatCode>General</c:formatCode>
                <c:ptCount val="351"/>
                <c:pt idx="0">
                  <c:v>751</c:v>
                </c:pt>
                <c:pt idx="1">
                  <c:v>752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758</c:v>
                </c:pt>
                <c:pt idx="8">
                  <c:v>759</c:v>
                </c:pt>
                <c:pt idx="9">
                  <c:v>760</c:v>
                </c:pt>
                <c:pt idx="10">
                  <c:v>761</c:v>
                </c:pt>
                <c:pt idx="11">
                  <c:v>762</c:v>
                </c:pt>
                <c:pt idx="12">
                  <c:v>763</c:v>
                </c:pt>
                <c:pt idx="13">
                  <c:v>764</c:v>
                </c:pt>
                <c:pt idx="14">
                  <c:v>765</c:v>
                </c:pt>
                <c:pt idx="15">
                  <c:v>766</c:v>
                </c:pt>
                <c:pt idx="16">
                  <c:v>767</c:v>
                </c:pt>
                <c:pt idx="17">
                  <c:v>768</c:v>
                </c:pt>
                <c:pt idx="18">
                  <c:v>769</c:v>
                </c:pt>
                <c:pt idx="19">
                  <c:v>770</c:v>
                </c:pt>
                <c:pt idx="20">
                  <c:v>771</c:v>
                </c:pt>
                <c:pt idx="21">
                  <c:v>772</c:v>
                </c:pt>
                <c:pt idx="22">
                  <c:v>773</c:v>
                </c:pt>
                <c:pt idx="23">
                  <c:v>774</c:v>
                </c:pt>
                <c:pt idx="24">
                  <c:v>775</c:v>
                </c:pt>
                <c:pt idx="25">
                  <c:v>776</c:v>
                </c:pt>
                <c:pt idx="26">
                  <c:v>777</c:v>
                </c:pt>
                <c:pt idx="27">
                  <c:v>778</c:v>
                </c:pt>
                <c:pt idx="28">
                  <c:v>779</c:v>
                </c:pt>
                <c:pt idx="29">
                  <c:v>780</c:v>
                </c:pt>
                <c:pt idx="30">
                  <c:v>781</c:v>
                </c:pt>
                <c:pt idx="31">
                  <c:v>782</c:v>
                </c:pt>
                <c:pt idx="32">
                  <c:v>783</c:v>
                </c:pt>
                <c:pt idx="33">
                  <c:v>784</c:v>
                </c:pt>
                <c:pt idx="34">
                  <c:v>785</c:v>
                </c:pt>
                <c:pt idx="35">
                  <c:v>786</c:v>
                </c:pt>
                <c:pt idx="36">
                  <c:v>787</c:v>
                </c:pt>
                <c:pt idx="37">
                  <c:v>788</c:v>
                </c:pt>
                <c:pt idx="38">
                  <c:v>789</c:v>
                </c:pt>
                <c:pt idx="39">
                  <c:v>790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794</c:v>
                </c:pt>
                <c:pt idx="44">
                  <c:v>795</c:v>
                </c:pt>
                <c:pt idx="45">
                  <c:v>796</c:v>
                </c:pt>
                <c:pt idx="46">
                  <c:v>797</c:v>
                </c:pt>
                <c:pt idx="47">
                  <c:v>798</c:v>
                </c:pt>
                <c:pt idx="48">
                  <c:v>799</c:v>
                </c:pt>
                <c:pt idx="49">
                  <c:v>800</c:v>
                </c:pt>
                <c:pt idx="50">
                  <c:v>801</c:v>
                </c:pt>
                <c:pt idx="51">
                  <c:v>802</c:v>
                </c:pt>
                <c:pt idx="52">
                  <c:v>803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807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811</c:v>
                </c:pt>
                <c:pt idx="61">
                  <c:v>812</c:v>
                </c:pt>
                <c:pt idx="62">
                  <c:v>813</c:v>
                </c:pt>
                <c:pt idx="63">
                  <c:v>814</c:v>
                </c:pt>
                <c:pt idx="64">
                  <c:v>815</c:v>
                </c:pt>
                <c:pt idx="65">
                  <c:v>816</c:v>
                </c:pt>
                <c:pt idx="66">
                  <c:v>817</c:v>
                </c:pt>
                <c:pt idx="67">
                  <c:v>818</c:v>
                </c:pt>
                <c:pt idx="68">
                  <c:v>819</c:v>
                </c:pt>
                <c:pt idx="69">
                  <c:v>820</c:v>
                </c:pt>
                <c:pt idx="70">
                  <c:v>821</c:v>
                </c:pt>
                <c:pt idx="71">
                  <c:v>822</c:v>
                </c:pt>
                <c:pt idx="72">
                  <c:v>823</c:v>
                </c:pt>
                <c:pt idx="73">
                  <c:v>824</c:v>
                </c:pt>
                <c:pt idx="74">
                  <c:v>825</c:v>
                </c:pt>
                <c:pt idx="75">
                  <c:v>826</c:v>
                </c:pt>
                <c:pt idx="76">
                  <c:v>827</c:v>
                </c:pt>
                <c:pt idx="77">
                  <c:v>828</c:v>
                </c:pt>
                <c:pt idx="78">
                  <c:v>829</c:v>
                </c:pt>
                <c:pt idx="79">
                  <c:v>830</c:v>
                </c:pt>
                <c:pt idx="80">
                  <c:v>831</c:v>
                </c:pt>
                <c:pt idx="81">
                  <c:v>832</c:v>
                </c:pt>
                <c:pt idx="82">
                  <c:v>833</c:v>
                </c:pt>
                <c:pt idx="83">
                  <c:v>834</c:v>
                </c:pt>
                <c:pt idx="84">
                  <c:v>835</c:v>
                </c:pt>
                <c:pt idx="85">
                  <c:v>836</c:v>
                </c:pt>
                <c:pt idx="86">
                  <c:v>837</c:v>
                </c:pt>
                <c:pt idx="87">
                  <c:v>838</c:v>
                </c:pt>
                <c:pt idx="88">
                  <c:v>839</c:v>
                </c:pt>
                <c:pt idx="89">
                  <c:v>840</c:v>
                </c:pt>
                <c:pt idx="90">
                  <c:v>841</c:v>
                </c:pt>
                <c:pt idx="91">
                  <c:v>842</c:v>
                </c:pt>
                <c:pt idx="92">
                  <c:v>843</c:v>
                </c:pt>
                <c:pt idx="93">
                  <c:v>844</c:v>
                </c:pt>
                <c:pt idx="94">
                  <c:v>845</c:v>
                </c:pt>
                <c:pt idx="95">
                  <c:v>846</c:v>
                </c:pt>
                <c:pt idx="96">
                  <c:v>847</c:v>
                </c:pt>
                <c:pt idx="97">
                  <c:v>848</c:v>
                </c:pt>
                <c:pt idx="98">
                  <c:v>849</c:v>
                </c:pt>
                <c:pt idx="99">
                  <c:v>850</c:v>
                </c:pt>
                <c:pt idx="100">
                  <c:v>851</c:v>
                </c:pt>
                <c:pt idx="101">
                  <c:v>852</c:v>
                </c:pt>
                <c:pt idx="102">
                  <c:v>853</c:v>
                </c:pt>
                <c:pt idx="103">
                  <c:v>854</c:v>
                </c:pt>
                <c:pt idx="104">
                  <c:v>855</c:v>
                </c:pt>
                <c:pt idx="105">
                  <c:v>856</c:v>
                </c:pt>
                <c:pt idx="106">
                  <c:v>857</c:v>
                </c:pt>
                <c:pt idx="107">
                  <c:v>858</c:v>
                </c:pt>
                <c:pt idx="108">
                  <c:v>859</c:v>
                </c:pt>
                <c:pt idx="109">
                  <c:v>860</c:v>
                </c:pt>
                <c:pt idx="110">
                  <c:v>861</c:v>
                </c:pt>
                <c:pt idx="111">
                  <c:v>862</c:v>
                </c:pt>
                <c:pt idx="112">
                  <c:v>863</c:v>
                </c:pt>
                <c:pt idx="113">
                  <c:v>864</c:v>
                </c:pt>
                <c:pt idx="114">
                  <c:v>865</c:v>
                </c:pt>
                <c:pt idx="115">
                  <c:v>866</c:v>
                </c:pt>
                <c:pt idx="116">
                  <c:v>867</c:v>
                </c:pt>
                <c:pt idx="117">
                  <c:v>868</c:v>
                </c:pt>
                <c:pt idx="118">
                  <c:v>869</c:v>
                </c:pt>
                <c:pt idx="119">
                  <c:v>870</c:v>
                </c:pt>
                <c:pt idx="120">
                  <c:v>871</c:v>
                </c:pt>
                <c:pt idx="121">
                  <c:v>872</c:v>
                </c:pt>
                <c:pt idx="122">
                  <c:v>873</c:v>
                </c:pt>
                <c:pt idx="123">
                  <c:v>874</c:v>
                </c:pt>
                <c:pt idx="124">
                  <c:v>875</c:v>
                </c:pt>
                <c:pt idx="125">
                  <c:v>876</c:v>
                </c:pt>
                <c:pt idx="126">
                  <c:v>877</c:v>
                </c:pt>
                <c:pt idx="127">
                  <c:v>878</c:v>
                </c:pt>
                <c:pt idx="128">
                  <c:v>879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883</c:v>
                </c:pt>
                <c:pt idx="133">
                  <c:v>884</c:v>
                </c:pt>
                <c:pt idx="134">
                  <c:v>885</c:v>
                </c:pt>
                <c:pt idx="135">
                  <c:v>886</c:v>
                </c:pt>
                <c:pt idx="136">
                  <c:v>887</c:v>
                </c:pt>
                <c:pt idx="137">
                  <c:v>888</c:v>
                </c:pt>
                <c:pt idx="138">
                  <c:v>889</c:v>
                </c:pt>
                <c:pt idx="139">
                  <c:v>890</c:v>
                </c:pt>
                <c:pt idx="140">
                  <c:v>891</c:v>
                </c:pt>
                <c:pt idx="141">
                  <c:v>892</c:v>
                </c:pt>
                <c:pt idx="142">
                  <c:v>893</c:v>
                </c:pt>
                <c:pt idx="143">
                  <c:v>894</c:v>
                </c:pt>
                <c:pt idx="144">
                  <c:v>895</c:v>
                </c:pt>
                <c:pt idx="145">
                  <c:v>896</c:v>
                </c:pt>
                <c:pt idx="146">
                  <c:v>897</c:v>
                </c:pt>
                <c:pt idx="147">
                  <c:v>898</c:v>
                </c:pt>
                <c:pt idx="148">
                  <c:v>899</c:v>
                </c:pt>
                <c:pt idx="149">
                  <c:v>900</c:v>
                </c:pt>
                <c:pt idx="150">
                  <c:v>901</c:v>
                </c:pt>
                <c:pt idx="151">
                  <c:v>902</c:v>
                </c:pt>
                <c:pt idx="152">
                  <c:v>903</c:v>
                </c:pt>
                <c:pt idx="153">
                  <c:v>904</c:v>
                </c:pt>
                <c:pt idx="154">
                  <c:v>905</c:v>
                </c:pt>
                <c:pt idx="155">
                  <c:v>906</c:v>
                </c:pt>
                <c:pt idx="156">
                  <c:v>907</c:v>
                </c:pt>
                <c:pt idx="157">
                  <c:v>908</c:v>
                </c:pt>
                <c:pt idx="158">
                  <c:v>909</c:v>
                </c:pt>
                <c:pt idx="159">
                  <c:v>910</c:v>
                </c:pt>
                <c:pt idx="160">
                  <c:v>911</c:v>
                </c:pt>
                <c:pt idx="161">
                  <c:v>912</c:v>
                </c:pt>
                <c:pt idx="162">
                  <c:v>913</c:v>
                </c:pt>
                <c:pt idx="163">
                  <c:v>914</c:v>
                </c:pt>
                <c:pt idx="164">
                  <c:v>915</c:v>
                </c:pt>
                <c:pt idx="165">
                  <c:v>916</c:v>
                </c:pt>
                <c:pt idx="166">
                  <c:v>917</c:v>
                </c:pt>
                <c:pt idx="167">
                  <c:v>918</c:v>
                </c:pt>
                <c:pt idx="168">
                  <c:v>919</c:v>
                </c:pt>
                <c:pt idx="169">
                  <c:v>920</c:v>
                </c:pt>
                <c:pt idx="170">
                  <c:v>921</c:v>
                </c:pt>
                <c:pt idx="171">
                  <c:v>922</c:v>
                </c:pt>
                <c:pt idx="172">
                  <c:v>923</c:v>
                </c:pt>
                <c:pt idx="173">
                  <c:v>924</c:v>
                </c:pt>
                <c:pt idx="174">
                  <c:v>925</c:v>
                </c:pt>
                <c:pt idx="175">
                  <c:v>926</c:v>
                </c:pt>
                <c:pt idx="176">
                  <c:v>927</c:v>
                </c:pt>
                <c:pt idx="177">
                  <c:v>928</c:v>
                </c:pt>
                <c:pt idx="178">
                  <c:v>929</c:v>
                </c:pt>
                <c:pt idx="179">
                  <c:v>930</c:v>
                </c:pt>
                <c:pt idx="180">
                  <c:v>931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936</c:v>
                </c:pt>
                <c:pt idx="186">
                  <c:v>937</c:v>
                </c:pt>
                <c:pt idx="187">
                  <c:v>938</c:v>
                </c:pt>
                <c:pt idx="188">
                  <c:v>939</c:v>
                </c:pt>
                <c:pt idx="189">
                  <c:v>940</c:v>
                </c:pt>
                <c:pt idx="190">
                  <c:v>941</c:v>
                </c:pt>
                <c:pt idx="191">
                  <c:v>942</c:v>
                </c:pt>
                <c:pt idx="192">
                  <c:v>943</c:v>
                </c:pt>
                <c:pt idx="193">
                  <c:v>944</c:v>
                </c:pt>
                <c:pt idx="194">
                  <c:v>945</c:v>
                </c:pt>
                <c:pt idx="195">
                  <c:v>946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953</c:v>
                </c:pt>
                <c:pt idx="203">
                  <c:v>954</c:v>
                </c:pt>
                <c:pt idx="204">
                  <c:v>955</c:v>
                </c:pt>
                <c:pt idx="205">
                  <c:v>956</c:v>
                </c:pt>
                <c:pt idx="206">
                  <c:v>957</c:v>
                </c:pt>
                <c:pt idx="207">
                  <c:v>958</c:v>
                </c:pt>
                <c:pt idx="208">
                  <c:v>959</c:v>
                </c:pt>
                <c:pt idx="209">
                  <c:v>960</c:v>
                </c:pt>
                <c:pt idx="210">
                  <c:v>961</c:v>
                </c:pt>
                <c:pt idx="211">
                  <c:v>962</c:v>
                </c:pt>
                <c:pt idx="212">
                  <c:v>963</c:v>
                </c:pt>
                <c:pt idx="213">
                  <c:v>964</c:v>
                </c:pt>
                <c:pt idx="214">
                  <c:v>965</c:v>
                </c:pt>
                <c:pt idx="215">
                  <c:v>966</c:v>
                </c:pt>
                <c:pt idx="216">
                  <c:v>967</c:v>
                </c:pt>
                <c:pt idx="217">
                  <c:v>968</c:v>
                </c:pt>
                <c:pt idx="218">
                  <c:v>969</c:v>
                </c:pt>
                <c:pt idx="219">
                  <c:v>970</c:v>
                </c:pt>
                <c:pt idx="220">
                  <c:v>971</c:v>
                </c:pt>
                <c:pt idx="221">
                  <c:v>972</c:v>
                </c:pt>
                <c:pt idx="222">
                  <c:v>973</c:v>
                </c:pt>
                <c:pt idx="223">
                  <c:v>974</c:v>
                </c:pt>
                <c:pt idx="224">
                  <c:v>975</c:v>
                </c:pt>
                <c:pt idx="225">
                  <c:v>976</c:v>
                </c:pt>
                <c:pt idx="226">
                  <c:v>977</c:v>
                </c:pt>
                <c:pt idx="227">
                  <c:v>978</c:v>
                </c:pt>
                <c:pt idx="228">
                  <c:v>979</c:v>
                </c:pt>
                <c:pt idx="229">
                  <c:v>980</c:v>
                </c:pt>
                <c:pt idx="230">
                  <c:v>981</c:v>
                </c:pt>
                <c:pt idx="231">
                  <c:v>982</c:v>
                </c:pt>
                <c:pt idx="232">
                  <c:v>983</c:v>
                </c:pt>
                <c:pt idx="233">
                  <c:v>984</c:v>
                </c:pt>
                <c:pt idx="234">
                  <c:v>985</c:v>
                </c:pt>
                <c:pt idx="235">
                  <c:v>986</c:v>
                </c:pt>
                <c:pt idx="236">
                  <c:v>987</c:v>
                </c:pt>
                <c:pt idx="237">
                  <c:v>988</c:v>
                </c:pt>
                <c:pt idx="238">
                  <c:v>989</c:v>
                </c:pt>
                <c:pt idx="239">
                  <c:v>990</c:v>
                </c:pt>
                <c:pt idx="240">
                  <c:v>991</c:v>
                </c:pt>
                <c:pt idx="241">
                  <c:v>992</c:v>
                </c:pt>
                <c:pt idx="242">
                  <c:v>993</c:v>
                </c:pt>
                <c:pt idx="243">
                  <c:v>994</c:v>
                </c:pt>
                <c:pt idx="244">
                  <c:v>995</c:v>
                </c:pt>
                <c:pt idx="245">
                  <c:v>996</c:v>
                </c:pt>
                <c:pt idx="246">
                  <c:v>997</c:v>
                </c:pt>
                <c:pt idx="247">
                  <c:v>998</c:v>
                </c:pt>
                <c:pt idx="248">
                  <c:v>999</c:v>
                </c:pt>
                <c:pt idx="249">
                  <c:v>1000</c:v>
                </c:pt>
                <c:pt idx="250">
                  <c:v>1001</c:v>
                </c:pt>
                <c:pt idx="251">
                  <c:v>1002</c:v>
                </c:pt>
                <c:pt idx="252">
                  <c:v>1003</c:v>
                </c:pt>
                <c:pt idx="253">
                  <c:v>1004</c:v>
                </c:pt>
                <c:pt idx="254">
                  <c:v>1005</c:v>
                </c:pt>
                <c:pt idx="255">
                  <c:v>1006</c:v>
                </c:pt>
                <c:pt idx="256">
                  <c:v>1007</c:v>
                </c:pt>
                <c:pt idx="257">
                  <c:v>1008</c:v>
                </c:pt>
                <c:pt idx="258">
                  <c:v>1009</c:v>
                </c:pt>
                <c:pt idx="259">
                  <c:v>1010</c:v>
                </c:pt>
                <c:pt idx="260">
                  <c:v>1011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1017</c:v>
                </c:pt>
                <c:pt idx="267">
                  <c:v>1018</c:v>
                </c:pt>
                <c:pt idx="268">
                  <c:v>1019</c:v>
                </c:pt>
                <c:pt idx="269">
                  <c:v>1020</c:v>
                </c:pt>
                <c:pt idx="270">
                  <c:v>1021</c:v>
                </c:pt>
                <c:pt idx="271">
                  <c:v>1022</c:v>
                </c:pt>
                <c:pt idx="272">
                  <c:v>1023</c:v>
                </c:pt>
                <c:pt idx="273">
                  <c:v>1024</c:v>
                </c:pt>
                <c:pt idx="274">
                  <c:v>1025</c:v>
                </c:pt>
                <c:pt idx="275">
                  <c:v>1026</c:v>
                </c:pt>
                <c:pt idx="276">
                  <c:v>1027</c:v>
                </c:pt>
                <c:pt idx="277">
                  <c:v>1028</c:v>
                </c:pt>
                <c:pt idx="278">
                  <c:v>1029</c:v>
                </c:pt>
                <c:pt idx="279">
                  <c:v>1030</c:v>
                </c:pt>
                <c:pt idx="280">
                  <c:v>1031</c:v>
                </c:pt>
                <c:pt idx="281">
                  <c:v>1032</c:v>
                </c:pt>
                <c:pt idx="282">
                  <c:v>1033</c:v>
                </c:pt>
                <c:pt idx="283">
                  <c:v>1034</c:v>
                </c:pt>
                <c:pt idx="284">
                  <c:v>1035</c:v>
                </c:pt>
                <c:pt idx="285">
                  <c:v>1036</c:v>
                </c:pt>
                <c:pt idx="286">
                  <c:v>1037</c:v>
                </c:pt>
                <c:pt idx="287">
                  <c:v>1038</c:v>
                </c:pt>
                <c:pt idx="288">
                  <c:v>1039</c:v>
                </c:pt>
                <c:pt idx="289">
                  <c:v>1040</c:v>
                </c:pt>
                <c:pt idx="290">
                  <c:v>1041</c:v>
                </c:pt>
                <c:pt idx="291">
                  <c:v>1042</c:v>
                </c:pt>
                <c:pt idx="292">
                  <c:v>1043</c:v>
                </c:pt>
                <c:pt idx="293">
                  <c:v>1044</c:v>
                </c:pt>
                <c:pt idx="294">
                  <c:v>1045</c:v>
                </c:pt>
                <c:pt idx="295">
                  <c:v>1046</c:v>
                </c:pt>
                <c:pt idx="296">
                  <c:v>1047</c:v>
                </c:pt>
                <c:pt idx="297">
                  <c:v>1048</c:v>
                </c:pt>
                <c:pt idx="298">
                  <c:v>1049</c:v>
                </c:pt>
                <c:pt idx="299">
                  <c:v>1050</c:v>
                </c:pt>
                <c:pt idx="300">
                  <c:v>1051</c:v>
                </c:pt>
                <c:pt idx="301">
                  <c:v>1052</c:v>
                </c:pt>
                <c:pt idx="302">
                  <c:v>1053</c:v>
                </c:pt>
                <c:pt idx="303">
                  <c:v>1054</c:v>
                </c:pt>
                <c:pt idx="304">
                  <c:v>1055</c:v>
                </c:pt>
                <c:pt idx="305">
                  <c:v>1056</c:v>
                </c:pt>
                <c:pt idx="306">
                  <c:v>1057</c:v>
                </c:pt>
                <c:pt idx="307">
                  <c:v>1058</c:v>
                </c:pt>
                <c:pt idx="308">
                  <c:v>1059</c:v>
                </c:pt>
                <c:pt idx="309">
                  <c:v>1060</c:v>
                </c:pt>
                <c:pt idx="310">
                  <c:v>1061</c:v>
                </c:pt>
                <c:pt idx="311">
                  <c:v>1062</c:v>
                </c:pt>
                <c:pt idx="312">
                  <c:v>1063</c:v>
                </c:pt>
                <c:pt idx="313">
                  <c:v>1064</c:v>
                </c:pt>
                <c:pt idx="314">
                  <c:v>1065</c:v>
                </c:pt>
                <c:pt idx="315">
                  <c:v>1066</c:v>
                </c:pt>
                <c:pt idx="316">
                  <c:v>1067</c:v>
                </c:pt>
                <c:pt idx="317">
                  <c:v>1068</c:v>
                </c:pt>
                <c:pt idx="318">
                  <c:v>1069</c:v>
                </c:pt>
                <c:pt idx="319">
                  <c:v>1070</c:v>
                </c:pt>
                <c:pt idx="320">
                  <c:v>1071</c:v>
                </c:pt>
                <c:pt idx="321">
                  <c:v>1072</c:v>
                </c:pt>
                <c:pt idx="322">
                  <c:v>1073</c:v>
                </c:pt>
                <c:pt idx="323">
                  <c:v>1074</c:v>
                </c:pt>
                <c:pt idx="324">
                  <c:v>1075</c:v>
                </c:pt>
                <c:pt idx="325">
                  <c:v>1076</c:v>
                </c:pt>
                <c:pt idx="326">
                  <c:v>1077</c:v>
                </c:pt>
                <c:pt idx="327">
                  <c:v>1078</c:v>
                </c:pt>
                <c:pt idx="328">
                  <c:v>1079</c:v>
                </c:pt>
                <c:pt idx="329">
                  <c:v>1080</c:v>
                </c:pt>
                <c:pt idx="330">
                  <c:v>1081</c:v>
                </c:pt>
                <c:pt idx="331">
                  <c:v>1082</c:v>
                </c:pt>
                <c:pt idx="332">
                  <c:v>1083</c:v>
                </c:pt>
                <c:pt idx="333">
                  <c:v>1084</c:v>
                </c:pt>
                <c:pt idx="334">
                  <c:v>1085</c:v>
                </c:pt>
                <c:pt idx="335">
                  <c:v>1086</c:v>
                </c:pt>
                <c:pt idx="336">
                  <c:v>1087</c:v>
                </c:pt>
                <c:pt idx="337">
                  <c:v>1088</c:v>
                </c:pt>
                <c:pt idx="338">
                  <c:v>1089</c:v>
                </c:pt>
                <c:pt idx="339">
                  <c:v>1090</c:v>
                </c:pt>
                <c:pt idx="340">
                  <c:v>1091</c:v>
                </c:pt>
                <c:pt idx="341">
                  <c:v>1092</c:v>
                </c:pt>
                <c:pt idx="342">
                  <c:v>1093</c:v>
                </c:pt>
                <c:pt idx="343">
                  <c:v>1094</c:v>
                </c:pt>
                <c:pt idx="344">
                  <c:v>1095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1099</c:v>
                </c:pt>
                <c:pt idx="349">
                  <c:v>1100</c:v>
                </c:pt>
                <c:pt idx="350">
                  <c:v>1101</c:v>
                </c:pt>
              </c:numCache>
            </c:numRef>
          </c:xVal>
          <c:yVal>
            <c:numRef>
              <c:f>Graph!$H$753:$H$1101</c:f>
              <c:numCache>
                <c:formatCode>General</c:formatCode>
                <c:ptCount val="349"/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08-4373-A135-2551F140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49296"/>
        <c:axId val="1936749776"/>
      </c:scatterChart>
      <c:valAx>
        <c:axId val="1936749296"/>
        <c:scaling>
          <c:orientation val="minMax"/>
          <c:max val="1101"/>
          <c:min val="751"/>
        </c:scaling>
        <c:delete val="0"/>
        <c:axPos val="b"/>
        <c:numFmt formatCode="General" sourceLinked="1"/>
        <c:majorTickMark val="out"/>
        <c:minorTickMark val="none"/>
        <c:tickLblPos val="nextTo"/>
        <c:crossAx val="1936749776"/>
        <c:crosses val="autoZero"/>
        <c:crossBetween val="midCat"/>
      </c:valAx>
      <c:valAx>
        <c:axId val="1936749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6749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Graph!$A$1105:$A$1419</c:f>
              <c:numCache>
                <c:formatCode>General</c:formatCode>
                <c:ptCount val="315"/>
                <c:pt idx="0">
                  <c:v>1203</c:v>
                </c:pt>
                <c:pt idx="1">
                  <c:v>1204</c:v>
                </c:pt>
                <c:pt idx="2">
                  <c:v>1205</c:v>
                </c:pt>
                <c:pt idx="3">
                  <c:v>1206</c:v>
                </c:pt>
                <c:pt idx="4">
                  <c:v>1207</c:v>
                </c:pt>
                <c:pt idx="5">
                  <c:v>1208</c:v>
                </c:pt>
                <c:pt idx="6">
                  <c:v>1209</c:v>
                </c:pt>
                <c:pt idx="7">
                  <c:v>1210</c:v>
                </c:pt>
                <c:pt idx="8">
                  <c:v>1211</c:v>
                </c:pt>
                <c:pt idx="9">
                  <c:v>1212</c:v>
                </c:pt>
                <c:pt idx="10">
                  <c:v>1213</c:v>
                </c:pt>
                <c:pt idx="11">
                  <c:v>1214</c:v>
                </c:pt>
                <c:pt idx="12">
                  <c:v>1215</c:v>
                </c:pt>
                <c:pt idx="13">
                  <c:v>1216</c:v>
                </c:pt>
                <c:pt idx="14">
                  <c:v>1217</c:v>
                </c:pt>
                <c:pt idx="15">
                  <c:v>1218</c:v>
                </c:pt>
                <c:pt idx="16">
                  <c:v>1219</c:v>
                </c:pt>
                <c:pt idx="17">
                  <c:v>1220</c:v>
                </c:pt>
                <c:pt idx="18">
                  <c:v>1221</c:v>
                </c:pt>
                <c:pt idx="19">
                  <c:v>1222</c:v>
                </c:pt>
                <c:pt idx="20">
                  <c:v>1223</c:v>
                </c:pt>
                <c:pt idx="21">
                  <c:v>1224</c:v>
                </c:pt>
                <c:pt idx="22">
                  <c:v>1225</c:v>
                </c:pt>
                <c:pt idx="23">
                  <c:v>1226</c:v>
                </c:pt>
                <c:pt idx="24">
                  <c:v>1227</c:v>
                </c:pt>
                <c:pt idx="25">
                  <c:v>1228</c:v>
                </c:pt>
                <c:pt idx="26">
                  <c:v>1229</c:v>
                </c:pt>
                <c:pt idx="27">
                  <c:v>1230</c:v>
                </c:pt>
                <c:pt idx="28">
                  <c:v>1231</c:v>
                </c:pt>
                <c:pt idx="29">
                  <c:v>1232</c:v>
                </c:pt>
                <c:pt idx="30">
                  <c:v>1233</c:v>
                </c:pt>
                <c:pt idx="31">
                  <c:v>1234</c:v>
                </c:pt>
                <c:pt idx="32">
                  <c:v>1235</c:v>
                </c:pt>
                <c:pt idx="33">
                  <c:v>1236</c:v>
                </c:pt>
                <c:pt idx="34">
                  <c:v>1237</c:v>
                </c:pt>
                <c:pt idx="35">
                  <c:v>1238</c:v>
                </c:pt>
                <c:pt idx="36">
                  <c:v>1239</c:v>
                </c:pt>
                <c:pt idx="37">
                  <c:v>1240</c:v>
                </c:pt>
                <c:pt idx="38">
                  <c:v>1241</c:v>
                </c:pt>
                <c:pt idx="39">
                  <c:v>1242</c:v>
                </c:pt>
                <c:pt idx="40">
                  <c:v>1243</c:v>
                </c:pt>
                <c:pt idx="41">
                  <c:v>1244</c:v>
                </c:pt>
                <c:pt idx="42">
                  <c:v>1245</c:v>
                </c:pt>
                <c:pt idx="43">
                  <c:v>1246</c:v>
                </c:pt>
                <c:pt idx="44">
                  <c:v>1247</c:v>
                </c:pt>
                <c:pt idx="45">
                  <c:v>1248</c:v>
                </c:pt>
                <c:pt idx="46">
                  <c:v>1249</c:v>
                </c:pt>
                <c:pt idx="47">
                  <c:v>1250</c:v>
                </c:pt>
                <c:pt idx="48">
                  <c:v>1251</c:v>
                </c:pt>
                <c:pt idx="49">
                  <c:v>1252</c:v>
                </c:pt>
                <c:pt idx="50">
                  <c:v>1253</c:v>
                </c:pt>
                <c:pt idx="51">
                  <c:v>1254</c:v>
                </c:pt>
                <c:pt idx="52">
                  <c:v>1255</c:v>
                </c:pt>
                <c:pt idx="53">
                  <c:v>1256</c:v>
                </c:pt>
                <c:pt idx="54">
                  <c:v>1257</c:v>
                </c:pt>
                <c:pt idx="55">
                  <c:v>1258</c:v>
                </c:pt>
                <c:pt idx="56">
                  <c:v>1259</c:v>
                </c:pt>
                <c:pt idx="57">
                  <c:v>1260</c:v>
                </c:pt>
                <c:pt idx="58">
                  <c:v>1261</c:v>
                </c:pt>
                <c:pt idx="59">
                  <c:v>1262</c:v>
                </c:pt>
                <c:pt idx="60">
                  <c:v>1263</c:v>
                </c:pt>
                <c:pt idx="61">
                  <c:v>1264</c:v>
                </c:pt>
                <c:pt idx="62">
                  <c:v>1265</c:v>
                </c:pt>
                <c:pt idx="63">
                  <c:v>1266</c:v>
                </c:pt>
                <c:pt idx="64">
                  <c:v>1267</c:v>
                </c:pt>
                <c:pt idx="65">
                  <c:v>1268</c:v>
                </c:pt>
                <c:pt idx="66">
                  <c:v>1269</c:v>
                </c:pt>
                <c:pt idx="67">
                  <c:v>1270</c:v>
                </c:pt>
                <c:pt idx="68">
                  <c:v>1271</c:v>
                </c:pt>
                <c:pt idx="69">
                  <c:v>1272</c:v>
                </c:pt>
                <c:pt idx="70">
                  <c:v>1273</c:v>
                </c:pt>
                <c:pt idx="71">
                  <c:v>1274</c:v>
                </c:pt>
                <c:pt idx="72">
                  <c:v>1275</c:v>
                </c:pt>
                <c:pt idx="73">
                  <c:v>1276</c:v>
                </c:pt>
                <c:pt idx="74">
                  <c:v>1277</c:v>
                </c:pt>
                <c:pt idx="75">
                  <c:v>1278</c:v>
                </c:pt>
                <c:pt idx="76">
                  <c:v>1279</c:v>
                </c:pt>
                <c:pt idx="77">
                  <c:v>1280</c:v>
                </c:pt>
                <c:pt idx="78">
                  <c:v>1281</c:v>
                </c:pt>
                <c:pt idx="79">
                  <c:v>1282</c:v>
                </c:pt>
                <c:pt idx="80">
                  <c:v>1283</c:v>
                </c:pt>
                <c:pt idx="81">
                  <c:v>1284</c:v>
                </c:pt>
                <c:pt idx="82">
                  <c:v>1285</c:v>
                </c:pt>
                <c:pt idx="83">
                  <c:v>1286</c:v>
                </c:pt>
                <c:pt idx="84">
                  <c:v>1287</c:v>
                </c:pt>
                <c:pt idx="85">
                  <c:v>1288</c:v>
                </c:pt>
                <c:pt idx="86">
                  <c:v>1289</c:v>
                </c:pt>
                <c:pt idx="87">
                  <c:v>1290</c:v>
                </c:pt>
                <c:pt idx="88">
                  <c:v>1291</c:v>
                </c:pt>
                <c:pt idx="89">
                  <c:v>1292</c:v>
                </c:pt>
                <c:pt idx="90">
                  <c:v>1293</c:v>
                </c:pt>
                <c:pt idx="91">
                  <c:v>1294</c:v>
                </c:pt>
                <c:pt idx="92">
                  <c:v>1295</c:v>
                </c:pt>
                <c:pt idx="93">
                  <c:v>1296</c:v>
                </c:pt>
                <c:pt idx="94">
                  <c:v>1297</c:v>
                </c:pt>
                <c:pt idx="95">
                  <c:v>1298</c:v>
                </c:pt>
                <c:pt idx="96">
                  <c:v>1299</c:v>
                </c:pt>
                <c:pt idx="97">
                  <c:v>1300</c:v>
                </c:pt>
                <c:pt idx="98">
                  <c:v>1301</c:v>
                </c:pt>
                <c:pt idx="99">
                  <c:v>1302</c:v>
                </c:pt>
                <c:pt idx="100">
                  <c:v>1303</c:v>
                </c:pt>
                <c:pt idx="101">
                  <c:v>1304</c:v>
                </c:pt>
                <c:pt idx="102">
                  <c:v>1305</c:v>
                </c:pt>
                <c:pt idx="103">
                  <c:v>1306</c:v>
                </c:pt>
                <c:pt idx="104">
                  <c:v>1307</c:v>
                </c:pt>
                <c:pt idx="105">
                  <c:v>1308</c:v>
                </c:pt>
                <c:pt idx="106">
                  <c:v>1309</c:v>
                </c:pt>
                <c:pt idx="107">
                  <c:v>1310</c:v>
                </c:pt>
                <c:pt idx="108">
                  <c:v>1311</c:v>
                </c:pt>
                <c:pt idx="109">
                  <c:v>1312</c:v>
                </c:pt>
                <c:pt idx="110">
                  <c:v>1313</c:v>
                </c:pt>
                <c:pt idx="111">
                  <c:v>1314</c:v>
                </c:pt>
                <c:pt idx="112">
                  <c:v>1315</c:v>
                </c:pt>
                <c:pt idx="113">
                  <c:v>1316</c:v>
                </c:pt>
                <c:pt idx="114">
                  <c:v>1317</c:v>
                </c:pt>
                <c:pt idx="115">
                  <c:v>1318</c:v>
                </c:pt>
                <c:pt idx="116">
                  <c:v>1319</c:v>
                </c:pt>
                <c:pt idx="117">
                  <c:v>1320</c:v>
                </c:pt>
                <c:pt idx="118">
                  <c:v>1321</c:v>
                </c:pt>
                <c:pt idx="119">
                  <c:v>1322</c:v>
                </c:pt>
                <c:pt idx="120">
                  <c:v>1323</c:v>
                </c:pt>
                <c:pt idx="121">
                  <c:v>1324</c:v>
                </c:pt>
                <c:pt idx="122">
                  <c:v>1325</c:v>
                </c:pt>
                <c:pt idx="123">
                  <c:v>1326</c:v>
                </c:pt>
                <c:pt idx="124">
                  <c:v>1327</c:v>
                </c:pt>
                <c:pt idx="125">
                  <c:v>1328</c:v>
                </c:pt>
                <c:pt idx="126">
                  <c:v>1329</c:v>
                </c:pt>
                <c:pt idx="127">
                  <c:v>1330</c:v>
                </c:pt>
                <c:pt idx="128">
                  <c:v>1331</c:v>
                </c:pt>
                <c:pt idx="129">
                  <c:v>1332</c:v>
                </c:pt>
                <c:pt idx="130">
                  <c:v>1333</c:v>
                </c:pt>
                <c:pt idx="131">
                  <c:v>1334</c:v>
                </c:pt>
                <c:pt idx="132">
                  <c:v>1335</c:v>
                </c:pt>
                <c:pt idx="133">
                  <c:v>1336</c:v>
                </c:pt>
                <c:pt idx="134">
                  <c:v>1337</c:v>
                </c:pt>
                <c:pt idx="135">
                  <c:v>1338</c:v>
                </c:pt>
                <c:pt idx="136">
                  <c:v>1339</c:v>
                </c:pt>
                <c:pt idx="137">
                  <c:v>1340</c:v>
                </c:pt>
                <c:pt idx="138">
                  <c:v>1341</c:v>
                </c:pt>
                <c:pt idx="139">
                  <c:v>1342</c:v>
                </c:pt>
                <c:pt idx="140">
                  <c:v>1343</c:v>
                </c:pt>
                <c:pt idx="141">
                  <c:v>1344</c:v>
                </c:pt>
                <c:pt idx="142">
                  <c:v>1345</c:v>
                </c:pt>
                <c:pt idx="143">
                  <c:v>1346</c:v>
                </c:pt>
                <c:pt idx="144">
                  <c:v>1347</c:v>
                </c:pt>
                <c:pt idx="145">
                  <c:v>1348</c:v>
                </c:pt>
                <c:pt idx="146">
                  <c:v>1349</c:v>
                </c:pt>
                <c:pt idx="147">
                  <c:v>1350</c:v>
                </c:pt>
                <c:pt idx="148">
                  <c:v>1351</c:v>
                </c:pt>
                <c:pt idx="149">
                  <c:v>1352</c:v>
                </c:pt>
                <c:pt idx="150">
                  <c:v>1353</c:v>
                </c:pt>
                <c:pt idx="151">
                  <c:v>1354</c:v>
                </c:pt>
                <c:pt idx="152">
                  <c:v>1355</c:v>
                </c:pt>
                <c:pt idx="153">
                  <c:v>1356</c:v>
                </c:pt>
                <c:pt idx="154">
                  <c:v>1357</c:v>
                </c:pt>
                <c:pt idx="155">
                  <c:v>1358</c:v>
                </c:pt>
                <c:pt idx="156">
                  <c:v>1359</c:v>
                </c:pt>
                <c:pt idx="157">
                  <c:v>1360</c:v>
                </c:pt>
                <c:pt idx="158">
                  <c:v>1361</c:v>
                </c:pt>
                <c:pt idx="159">
                  <c:v>1362</c:v>
                </c:pt>
                <c:pt idx="160">
                  <c:v>1363</c:v>
                </c:pt>
                <c:pt idx="161">
                  <c:v>1364</c:v>
                </c:pt>
                <c:pt idx="162">
                  <c:v>1365</c:v>
                </c:pt>
                <c:pt idx="163">
                  <c:v>1366</c:v>
                </c:pt>
                <c:pt idx="164">
                  <c:v>1367</c:v>
                </c:pt>
                <c:pt idx="165">
                  <c:v>1368</c:v>
                </c:pt>
                <c:pt idx="166">
                  <c:v>1369</c:v>
                </c:pt>
                <c:pt idx="167">
                  <c:v>1370</c:v>
                </c:pt>
                <c:pt idx="168">
                  <c:v>1371</c:v>
                </c:pt>
                <c:pt idx="169">
                  <c:v>1372</c:v>
                </c:pt>
                <c:pt idx="170">
                  <c:v>1373</c:v>
                </c:pt>
                <c:pt idx="171">
                  <c:v>1374</c:v>
                </c:pt>
                <c:pt idx="172">
                  <c:v>1375</c:v>
                </c:pt>
                <c:pt idx="173">
                  <c:v>1376</c:v>
                </c:pt>
                <c:pt idx="174">
                  <c:v>1377</c:v>
                </c:pt>
                <c:pt idx="175">
                  <c:v>1378</c:v>
                </c:pt>
                <c:pt idx="176">
                  <c:v>1379</c:v>
                </c:pt>
                <c:pt idx="177">
                  <c:v>1380</c:v>
                </c:pt>
                <c:pt idx="178">
                  <c:v>1381</c:v>
                </c:pt>
                <c:pt idx="179">
                  <c:v>1382</c:v>
                </c:pt>
                <c:pt idx="180">
                  <c:v>1383</c:v>
                </c:pt>
                <c:pt idx="181">
                  <c:v>1384</c:v>
                </c:pt>
                <c:pt idx="182">
                  <c:v>1385</c:v>
                </c:pt>
                <c:pt idx="183">
                  <c:v>1386</c:v>
                </c:pt>
                <c:pt idx="184">
                  <c:v>1387</c:v>
                </c:pt>
                <c:pt idx="185">
                  <c:v>1388</c:v>
                </c:pt>
                <c:pt idx="186">
                  <c:v>1389</c:v>
                </c:pt>
                <c:pt idx="187">
                  <c:v>1390</c:v>
                </c:pt>
                <c:pt idx="188">
                  <c:v>1391</c:v>
                </c:pt>
                <c:pt idx="189">
                  <c:v>1392</c:v>
                </c:pt>
                <c:pt idx="190">
                  <c:v>1393</c:v>
                </c:pt>
                <c:pt idx="191">
                  <c:v>1394</c:v>
                </c:pt>
                <c:pt idx="192">
                  <c:v>1395</c:v>
                </c:pt>
                <c:pt idx="193">
                  <c:v>1396</c:v>
                </c:pt>
                <c:pt idx="194">
                  <c:v>1397</c:v>
                </c:pt>
                <c:pt idx="195">
                  <c:v>1398</c:v>
                </c:pt>
                <c:pt idx="196">
                  <c:v>1399</c:v>
                </c:pt>
                <c:pt idx="197">
                  <c:v>1400</c:v>
                </c:pt>
                <c:pt idx="198">
                  <c:v>1401</c:v>
                </c:pt>
                <c:pt idx="199">
                  <c:v>1402</c:v>
                </c:pt>
                <c:pt idx="200">
                  <c:v>1403</c:v>
                </c:pt>
                <c:pt idx="201">
                  <c:v>1404</c:v>
                </c:pt>
                <c:pt idx="202">
                  <c:v>1405</c:v>
                </c:pt>
                <c:pt idx="203">
                  <c:v>1406</c:v>
                </c:pt>
                <c:pt idx="204">
                  <c:v>1407</c:v>
                </c:pt>
                <c:pt idx="205">
                  <c:v>1408</c:v>
                </c:pt>
                <c:pt idx="206">
                  <c:v>1409</c:v>
                </c:pt>
                <c:pt idx="207">
                  <c:v>1410</c:v>
                </c:pt>
                <c:pt idx="208">
                  <c:v>1411</c:v>
                </c:pt>
                <c:pt idx="209">
                  <c:v>1412</c:v>
                </c:pt>
                <c:pt idx="210">
                  <c:v>1413</c:v>
                </c:pt>
                <c:pt idx="211">
                  <c:v>1414</c:v>
                </c:pt>
                <c:pt idx="212">
                  <c:v>1415</c:v>
                </c:pt>
                <c:pt idx="213">
                  <c:v>1416</c:v>
                </c:pt>
                <c:pt idx="214">
                  <c:v>1417</c:v>
                </c:pt>
                <c:pt idx="215">
                  <c:v>1418</c:v>
                </c:pt>
                <c:pt idx="216">
                  <c:v>1419</c:v>
                </c:pt>
                <c:pt idx="217">
                  <c:v>1420</c:v>
                </c:pt>
                <c:pt idx="218">
                  <c:v>1421</c:v>
                </c:pt>
                <c:pt idx="219">
                  <c:v>1422</c:v>
                </c:pt>
                <c:pt idx="220">
                  <c:v>1423</c:v>
                </c:pt>
                <c:pt idx="221">
                  <c:v>1424</c:v>
                </c:pt>
                <c:pt idx="222">
                  <c:v>1425</c:v>
                </c:pt>
                <c:pt idx="223">
                  <c:v>1426</c:v>
                </c:pt>
                <c:pt idx="224">
                  <c:v>1427</c:v>
                </c:pt>
                <c:pt idx="225">
                  <c:v>1428</c:v>
                </c:pt>
                <c:pt idx="226">
                  <c:v>1429</c:v>
                </c:pt>
                <c:pt idx="227">
                  <c:v>1430</c:v>
                </c:pt>
                <c:pt idx="228">
                  <c:v>1431</c:v>
                </c:pt>
                <c:pt idx="229">
                  <c:v>1432</c:v>
                </c:pt>
                <c:pt idx="230">
                  <c:v>1433</c:v>
                </c:pt>
                <c:pt idx="231">
                  <c:v>1434</c:v>
                </c:pt>
                <c:pt idx="232">
                  <c:v>1435</c:v>
                </c:pt>
                <c:pt idx="233">
                  <c:v>1436</c:v>
                </c:pt>
                <c:pt idx="234">
                  <c:v>1437</c:v>
                </c:pt>
                <c:pt idx="235">
                  <c:v>1438</c:v>
                </c:pt>
                <c:pt idx="236">
                  <c:v>1439</c:v>
                </c:pt>
                <c:pt idx="237">
                  <c:v>1440</c:v>
                </c:pt>
                <c:pt idx="238">
                  <c:v>1441</c:v>
                </c:pt>
                <c:pt idx="239">
                  <c:v>1442</c:v>
                </c:pt>
                <c:pt idx="240">
                  <c:v>1443</c:v>
                </c:pt>
                <c:pt idx="241">
                  <c:v>1444</c:v>
                </c:pt>
                <c:pt idx="242">
                  <c:v>1445</c:v>
                </c:pt>
                <c:pt idx="243">
                  <c:v>1446</c:v>
                </c:pt>
                <c:pt idx="244">
                  <c:v>1447</c:v>
                </c:pt>
                <c:pt idx="245">
                  <c:v>1448</c:v>
                </c:pt>
                <c:pt idx="246">
                  <c:v>1449</c:v>
                </c:pt>
                <c:pt idx="247">
                  <c:v>1450</c:v>
                </c:pt>
                <c:pt idx="248">
                  <c:v>1451</c:v>
                </c:pt>
                <c:pt idx="249">
                  <c:v>1452</c:v>
                </c:pt>
                <c:pt idx="250">
                  <c:v>1453</c:v>
                </c:pt>
                <c:pt idx="251">
                  <c:v>1454</c:v>
                </c:pt>
                <c:pt idx="252">
                  <c:v>1455</c:v>
                </c:pt>
                <c:pt idx="253">
                  <c:v>1456</c:v>
                </c:pt>
                <c:pt idx="254">
                  <c:v>1457</c:v>
                </c:pt>
                <c:pt idx="255">
                  <c:v>1458</c:v>
                </c:pt>
                <c:pt idx="256">
                  <c:v>1459</c:v>
                </c:pt>
                <c:pt idx="257">
                  <c:v>1460</c:v>
                </c:pt>
                <c:pt idx="258">
                  <c:v>1461</c:v>
                </c:pt>
                <c:pt idx="259">
                  <c:v>1462</c:v>
                </c:pt>
                <c:pt idx="260">
                  <c:v>1463</c:v>
                </c:pt>
                <c:pt idx="261">
                  <c:v>1464</c:v>
                </c:pt>
                <c:pt idx="262">
                  <c:v>1465</c:v>
                </c:pt>
                <c:pt idx="263">
                  <c:v>1466</c:v>
                </c:pt>
                <c:pt idx="264">
                  <c:v>1467</c:v>
                </c:pt>
                <c:pt idx="265">
                  <c:v>1468</c:v>
                </c:pt>
                <c:pt idx="266">
                  <c:v>1469</c:v>
                </c:pt>
                <c:pt idx="267">
                  <c:v>1470</c:v>
                </c:pt>
                <c:pt idx="268">
                  <c:v>1471</c:v>
                </c:pt>
                <c:pt idx="269">
                  <c:v>1472</c:v>
                </c:pt>
                <c:pt idx="270">
                  <c:v>1473</c:v>
                </c:pt>
                <c:pt idx="271">
                  <c:v>1474</c:v>
                </c:pt>
                <c:pt idx="272">
                  <c:v>1475</c:v>
                </c:pt>
                <c:pt idx="273">
                  <c:v>1476</c:v>
                </c:pt>
                <c:pt idx="274">
                  <c:v>1477</c:v>
                </c:pt>
                <c:pt idx="275">
                  <c:v>1478</c:v>
                </c:pt>
                <c:pt idx="276">
                  <c:v>1479</c:v>
                </c:pt>
                <c:pt idx="277">
                  <c:v>1480</c:v>
                </c:pt>
                <c:pt idx="278">
                  <c:v>1481</c:v>
                </c:pt>
                <c:pt idx="279">
                  <c:v>1482</c:v>
                </c:pt>
                <c:pt idx="280">
                  <c:v>1483</c:v>
                </c:pt>
                <c:pt idx="281">
                  <c:v>1484</c:v>
                </c:pt>
                <c:pt idx="282">
                  <c:v>1485</c:v>
                </c:pt>
                <c:pt idx="283">
                  <c:v>1486</c:v>
                </c:pt>
                <c:pt idx="284">
                  <c:v>1487</c:v>
                </c:pt>
                <c:pt idx="285">
                  <c:v>1488</c:v>
                </c:pt>
                <c:pt idx="286">
                  <c:v>1489</c:v>
                </c:pt>
                <c:pt idx="287">
                  <c:v>1490</c:v>
                </c:pt>
                <c:pt idx="288">
                  <c:v>1491</c:v>
                </c:pt>
                <c:pt idx="289">
                  <c:v>1492</c:v>
                </c:pt>
                <c:pt idx="290">
                  <c:v>1493</c:v>
                </c:pt>
                <c:pt idx="291">
                  <c:v>1494</c:v>
                </c:pt>
                <c:pt idx="292">
                  <c:v>1495</c:v>
                </c:pt>
                <c:pt idx="293">
                  <c:v>1496</c:v>
                </c:pt>
                <c:pt idx="294">
                  <c:v>1497</c:v>
                </c:pt>
                <c:pt idx="295">
                  <c:v>1498</c:v>
                </c:pt>
                <c:pt idx="296">
                  <c:v>1499</c:v>
                </c:pt>
                <c:pt idx="297">
                  <c:v>1500</c:v>
                </c:pt>
                <c:pt idx="298">
                  <c:v>1501</c:v>
                </c:pt>
                <c:pt idx="299">
                  <c:v>1502</c:v>
                </c:pt>
                <c:pt idx="300">
                  <c:v>1503</c:v>
                </c:pt>
                <c:pt idx="301">
                  <c:v>1504</c:v>
                </c:pt>
                <c:pt idx="302">
                  <c:v>1505</c:v>
                </c:pt>
                <c:pt idx="303">
                  <c:v>1506</c:v>
                </c:pt>
                <c:pt idx="304">
                  <c:v>1507</c:v>
                </c:pt>
                <c:pt idx="305">
                  <c:v>1508</c:v>
                </c:pt>
                <c:pt idx="306">
                  <c:v>1509</c:v>
                </c:pt>
                <c:pt idx="307">
                  <c:v>1510</c:v>
                </c:pt>
                <c:pt idx="308">
                  <c:v>1511</c:v>
                </c:pt>
                <c:pt idx="309">
                  <c:v>1512</c:v>
                </c:pt>
                <c:pt idx="310">
                  <c:v>1513</c:v>
                </c:pt>
                <c:pt idx="311">
                  <c:v>1514</c:v>
                </c:pt>
                <c:pt idx="312">
                  <c:v>1515</c:v>
                </c:pt>
                <c:pt idx="313">
                  <c:v>1516</c:v>
                </c:pt>
                <c:pt idx="314">
                  <c:v>1517</c:v>
                </c:pt>
              </c:numCache>
            </c:numRef>
          </c:xVal>
          <c:yVal>
            <c:numRef>
              <c:f>Graph!$D$1106:$D$1418</c:f>
              <c:numCache>
                <c:formatCode>General</c:formatCode>
                <c:ptCount val="313"/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5-4FFD-A233-98A456CAE4E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Graph!$A$1105:$A$1419</c:f>
              <c:numCache>
                <c:formatCode>General</c:formatCode>
                <c:ptCount val="315"/>
                <c:pt idx="0">
                  <c:v>1203</c:v>
                </c:pt>
                <c:pt idx="1">
                  <c:v>1204</c:v>
                </c:pt>
                <c:pt idx="2">
                  <c:v>1205</c:v>
                </c:pt>
                <c:pt idx="3">
                  <c:v>1206</c:v>
                </c:pt>
                <c:pt idx="4">
                  <c:v>1207</c:v>
                </c:pt>
                <c:pt idx="5">
                  <c:v>1208</c:v>
                </c:pt>
                <c:pt idx="6">
                  <c:v>1209</c:v>
                </c:pt>
                <c:pt idx="7">
                  <c:v>1210</c:v>
                </c:pt>
                <c:pt idx="8">
                  <c:v>1211</c:v>
                </c:pt>
                <c:pt idx="9">
                  <c:v>1212</c:v>
                </c:pt>
                <c:pt idx="10">
                  <c:v>1213</c:v>
                </c:pt>
                <c:pt idx="11">
                  <c:v>1214</c:v>
                </c:pt>
                <c:pt idx="12">
                  <c:v>1215</c:v>
                </c:pt>
                <c:pt idx="13">
                  <c:v>1216</c:v>
                </c:pt>
                <c:pt idx="14">
                  <c:v>1217</c:v>
                </c:pt>
                <c:pt idx="15">
                  <c:v>1218</c:v>
                </c:pt>
                <c:pt idx="16">
                  <c:v>1219</c:v>
                </c:pt>
                <c:pt idx="17">
                  <c:v>1220</c:v>
                </c:pt>
                <c:pt idx="18">
                  <c:v>1221</c:v>
                </c:pt>
                <c:pt idx="19">
                  <c:v>1222</c:v>
                </c:pt>
                <c:pt idx="20">
                  <c:v>1223</c:v>
                </c:pt>
                <c:pt idx="21">
                  <c:v>1224</c:v>
                </c:pt>
                <c:pt idx="22">
                  <c:v>1225</c:v>
                </c:pt>
                <c:pt idx="23">
                  <c:v>1226</c:v>
                </c:pt>
                <c:pt idx="24">
                  <c:v>1227</c:v>
                </c:pt>
                <c:pt idx="25">
                  <c:v>1228</c:v>
                </c:pt>
                <c:pt idx="26">
                  <c:v>1229</c:v>
                </c:pt>
                <c:pt idx="27">
                  <c:v>1230</c:v>
                </c:pt>
                <c:pt idx="28">
                  <c:v>1231</c:v>
                </c:pt>
                <c:pt idx="29">
                  <c:v>1232</c:v>
                </c:pt>
                <c:pt idx="30">
                  <c:v>1233</c:v>
                </c:pt>
                <c:pt idx="31">
                  <c:v>1234</c:v>
                </c:pt>
                <c:pt idx="32">
                  <c:v>1235</c:v>
                </c:pt>
                <c:pt idx="33">
                  <c:v>1236</c:v>
                </c:pt>
                <c:pt idx="34">
                  <c:v>1237</c:v>
                </c:pt>
                <c:pt idx="35">
                  <c:v>1238</c:v>
                </c:pt>
                <c:pt idx="36">
                  <c:v>1239</c:v>
                </c:pt>
                <c:pt idx="37">
                  <c:v>1240</c:v>
                </c:pt>
                <c:pt idx="38">
                  <c:v>1241</c:v>
                </c:pt>
                <c:pt idx="39">
                  <c:v>1242</c:v>
                </c:pt>
                <c:pt idx="40">
                  <c:v>1243</c:v>
                </c:pt>
                <c:pt idx="41">
                  <c:v>1244</c:v>
                </c:pt>
                <c:pt idx="42">
                  <c:v>1245</c:v>
                </c:pt>
                <c:pt idx="43">
                  <c:v>1246</c:v>
                </c:pt>
                <c:pt idx="44">
                  <c:v>1247</c:v>
                </c:pt>
                <c:pt idx="45">
                  <c:v>1248</c:v>
                </c:pt>
                <c:pt idx="46">
                  <c:v>1249</c:v>
                </c:pt>
                <c:pt idx="47">
                  <c:v>1250</c:v>
                </c:pt>
                <c:pt idx="48">
                  <c:v>1251</c:v>
                </c:pt>
                <c:pt idx="49">
                  <c:v>1252</c:v>
                </c:pt>
                <c:pt idx="50">
                  <c:v>1253</c:v>
                </c:pt>
                <c:pt idx="51">
                  <c:v>1254</c:v>
                </c:pt>
                <c:pt idx="52">
                  <c:v>1255</c:v>
                </c:pt>
                <c:pt idx="53">
                  <c:v>1256</c:v>
                </c:pt>
                <c:pt idx="54">
                  <c:v>1257</c:v>
                </c:pt>
                <c:pt idx="55">
                  <c:v>1258</c:v>
                </c:pt>
                <c:pt idx="56">
                  <c:v>1259</c:v>
                </c:pt>
                <c:pt idx="57">
                  <c:v>1260</c:v>
                </c:pt>
                <c:pt idx="58">
                  <c:v>1261</c:v>
                </c:pt>
                <c:pt idx="59">
                  <c:v>1262</c:v>
                </c:pt>
                <c:pt idx="60">
                  <c:v>1263</c:v>
                </c:pt>
                <c:pt idx="61">
                  <c:v>1264</c:v>
                </c:pt>
                <c:pt idx="62">
                  <c:v>1265</c:v>
                </c:pt>
                <c:pt idx="63">
                  <c:v>1266</c:v>
                </c:pt>
                <c:pt idx="64">
                  <c:v>1267</c:v>
                </c:pt>
                <c:pt idx="65">
                  <c:v>1268</c:v>
                </c:pt>
                <c:pt idx="66">
                  <c:v>1269</c:v>
                </c:pt>
                <c:pt idx="67">
                  <c:v>1270</c:v>
                </c:pt>
                <c:pt idx="68">
                  <c:v>1271</c:v>
                </c:pt>
                <c:pt idx="69">
                  <c:v>1272</c:v>
                </c:pt>
                <c:pt idx="70">
                  <c:v>1273</c:v>
                </c:pt>
                <c:pt idx="71">
                  <c:v>1274</c:v>
                </c:pt>
                <c:pt idx="72">
                  <c:v>1275</c:v>
                </c:pt>
                <c:pt idx="73">
                  <c:v>1276</c:v>
                </c:pt>
                <c:pt idx="74">
                  <c:v>1277</c:v>
                </c:pt>
                <c:pt idx="75">
                  <c:v>1278</c:v>
                </c:pt>
                <c:pt idx="76">
                  <c:v>1279</c:v>
                </c:pt>
                <c:pt idx="77">
                  <c:v>1280</c:v>
                </c:pt>
                <c:pt idx="78">
                  <c:v>1281</c:v>
                </c:pt>
                <c:pt idx="79">
                  <c:v>1282</c:v>
                </c:pt>
                <c:pt idx="80">
                  <c:v>1283</c:v>
                </c:pt>
                <c:pt idx="81">
                  <c:v>1284</c:v>
                </c:pt>
                <c:pt idx="82">
                  <c:v>1285</c:v>
                </c:pt>
                <c:pt idx="83">
                  <c:v>1286</c:v>
                </c:pt>
                <c:pt idx="84">
                  <c:v>1287</c:v>
                </c:pt>
                <c:pt idx="85">
                  <c:v>1288</c:v>
                </c:pt>
                <c:pt idx="86">
                  <c:v>1289</c:v>
                </c:pt>
                <c:pt idx="87">
                  <c:v>1290</c:v>
                </c:pt>
                <c:pt idx="88">
                  <c:v>1291</c:v>
                </c:pt>
                <c:pt idx="89">
                  <c:v>1292</c:v>
                </c:pt>
                <c:pt idx="90">
                  <c:v>1293</c:v>
                </c:pt>
                <c:pt idx="91">
                  <c:v>1294</c:v>
                </c:pt>
                <c:pt idx="92">
                  <c:v>1295</c:v>
                </c:pt>
                <c:pt idx="93">
                  <c:v>1296</c:v>
                </c:pt>
                <c:pt idx="94">
                  <c:v>1297</c:v>
                </c:pt>
                <c:pt idx="95">
                  <c:v>1298</c:v>
                </c:pt>
                <c:pt idx="96">
                  <c:v>1299</c:v>
                </c:pt>
                <c:pt idx="97">
                  <c:v>1300</c:v>
                </c:pt>
                <c:pt idx="98">
                  <c:v>1301</c:v>
                </c:pt>
                <c:pt idx="99">
                  <c:v>1302</c:v>
                </c:pt>
                <c:pt idx="100">
                  <c:v>1303</c:v>
                </c:pt>
                <c:pt idx="101">
                  <c:v>1304</c:v>
                </c:pt>
                <c:pt idx="102">
                  <c:v>1305</c:v>
                </c:pt>
                <c:pt idx="103">
                  <c:v>1306</c:v>
                </c:pt>
                <c:pt idx="104">
                  <c:v>1307</c:v>
                </c:pt>
                <c:pt idx="105">
                  <c:v>1308</c:v>
                </c:pt>
                <c:pt idx="106">
                  <c:v>1309</c:v>
                </c:pt>
                <c:pt idx="107">
                  <c:v>1310</c:v>
                </c:pt>
                <c:pt idx="108">
                  <c:v>1311</c:v>
                </c:pt>
                <c:pt idx="109">
                  <c:v>1312</c:v>
                </c:pt>
                <c:pt idx="110">
                  <c:v>1313</c:v>
                </c:pt>
                <c:pt idx="111">
                  <c:v>1314</c:v>
                </c:pt>
                <c:pt idx="112">
                  <c:v>1315</c:v>
                </c:pt>
                <c:pt idx="113">
                  <c:v>1316</c:v>
                </c:pt>
                <c:pt idx="114">
                  <c:v>1317</c:v>
                </c:pt>
                <c:pt idx="115">
                  <c:v>1318</c:v>
                </c:pt>
                <c:pt idx="116">
                  <c:v>1319</c:v>
                </c:pt>
                <c:pt idx="117">
                  <c:v>1320</c:v>
                </c:pt>
                <c:pt idx="118">
                  <c:v>1321</c:v>
                </c:pt>
                <c:pt idx="119">
                  <c:v>1322</c:v>
                </c:pt>
                <c:pt idx="120">
                  <c:v>1323</c:v>
                </c:pt>
                <c:pt idx="121">
                  <c:v>1324</c:v>
                </c:pt>
                <c:pt idx="122">
                  <c:v>1325</c:v>
                </c:pt>
                <c:pt idx="123">
                  <c:v>1326</c:v>
                </c:pt>
                <c:pt idx="124">
                  <c:v>1327</c:v>
                </c:pt>
                <c:pt idx="125">
                  <c:v>1328</c:v>
                </c:pt>
                <c:pt idx="126">
                  <c:v>1329</c:v>
                </c:pt>
                <c:pt idx="127">
                  <c:v>1330</c:v>
                </c:pt>
                <c:pt idx="128">
                  <c:v>1331</c:v>
                </c:pt>
                <c:pt idx="129">
                  <c:v>1332</c:v>
                </c:pt>
                <c:pt idx="130">
                  <c:v>1333</c:v>
                </c:pt>
                <c:pt idx="131">
                  <c:v>1334</c:v>
                </c:pt>
                <c:pt idx="132">
                  <c:v>1335</c:v>
                </c:pt>
                <c:pt idx="133">
                  <c:v>1336</c:v>
                </c:pt>
                <c:pt idx="134">
                  <c:v>1337</c:v>
                </c:pt>
                <c:pt idx="135">
                  <c:v>1338</c:v>
                </c:pt>
                <c:pt idx="136">
                  <c:v>1339</c:v>
                </c:pt>
                <c:pt idx="137">
                  <c:v>1340</c:v>
                </c:pt>
                <c:pt idx="138">
                  <c:v>1341</c:v>
                </c:pt>
                <c:pt idx="139">
                  <c:v>1342</c:v>
                </c:pt>
                <c:pt idx="140">
                  <c:v>1343</c:v>
                </c:pt>
                <c:pt idx="141">
                  <c:v>1344</c:v>
                </c:pt>
                <c:pt idx="142">
                  <c:v>1345</c:v>
                </c:pt>
                <c:pt idx="143">
                  <c:v>1346</c:v>
                </c:pt>
                <c:pt idx="144">
                  <c:v>1347</c:v>
                </c:pt>
                <c:pt idx="145">
                  <c:v>1348</c:v>
                </c:pt>
                <c:pt idx="146">
                  <c:v>1349</c:v>
                </c:pt>
                <c:pt idx="147">
                  <c:v>1350</c:v>
                </c:pt>
                <c:pt idx="148">
                  <c:v>1351</c:v>
                </c:pt>
                <c:pt idx="149">
                  <c:v>1352</c:v>
                </c:pt>
                <c:pt idx="150">
                  <c:v>1353</c:v>
                </c:pt>
                <c:pt idx="151">
                  <c:v>1354</c:v>
                </c:pt>
                <c:pt idx="152">
                  <c:v>1355</c:v>
                </c:pt>
                <c:pt idx="153">
                  <c:v>1356</c:v>
                </c:pt>
                <c:pt idx="154">
                  <c:v>1357</c:v>
                </c:pt>
                <c:pt idx="155">
                  <c:v>1358</c:v>
                </c:pt>
                <c:pt idx="156">
                  <c:v>1359</c:v>
                </c:pt>
                <c:pt idx="157">
                  <c:v>1360</c:v>
                </c:pt>
                <c:pt idx="158">
                  <c:v>1361</c:v>
                </c:pt>
                <c:pt idx="159">
                  <c:v>1362</c:v>
                </c:pt>
                <c:pt idx="160">
                  <c:v>1363</c:v>
                </c:pt>
                <c:pt idx="161">
                  <c:v>1364</c:v>
                </c:pt>
                <c:pt idx="162">
                  <c:v>1365</c:v>
                </c:pt>
                <c:pt idx="163">
                  <c:v>1366</c:v>
                </c:pt>
                <c:pt idx="164">
                  <c:v>1367</c:v>
                </c:pt>
                <c:pt idx="165">
                  <c:v>1368</c:v>
                </c:pt>
                <c:pt idx="166">
                  <c:v>1369</c:v>
                </c:pt>
                <c:pt idx="167">
                  <c:v>1370</c:v>
                </c:pt>
                <c:pt idx="168">
                  <c:v>1371</c:v>
                </c:pt>
                <c:pt idx="169">
                  <c:v>1372</c:v>
                </c:pt>
                <c:pt idx="170">
                  <c:v>1373</c:v>
                </c:pt>
                <c:pt idx="171">
                  <c:v>1374</c:v>
                </c:pt>
                <c:pt idx="172">
                  <c:v>1375</c:v>
                </c:pt>
                <c:pt idx="173">
                  <c:v>1376</c:v>
                </c:pt>
                <c:pt idx="174">
                  <c:v>1377</c:v>
                </c:pt>
                <c:pt idx="175">
                  <c:v>1378</c:v>
                </c:pt>
                <c:pt idx="176">
                  <c:v>1379</c:v>
                </c:pt>
                <c:pt idx="177">
                  <c:v>1380</c:v>
                </c:pt>
                <c:pt idx="178">
                  <c:v>1381</c:v>
                </c:pt>
                <c:pt idx="179">
                  <c:v>1382</c:v>
                </c:pt>
                <c:pt idx="180">
                  <c:v>1383</c:v>
                </c:pt>
                <c:pt idx="181">
                  <c:v>1384</c:v>
                </c:pt>
                <c:pt idx="182">
                  <c:v>1385</c:v>
                </c:pt>
                <c:pt idx="183">
                  <c:v>1386</c:v>
                </c:pt>
                <c:pt idx="184">
                  <c:v>1387</c:v>
                </c:pt>
                <c:pt idx="185">
                  <c:v>1388</c:v>
                </c:pt>
                <c:pt idx="186">
                  <c:v>1389</c:v>
                </c:pt>
                <c:pt idx="187">
                  <c:v>1390</c:v>
                </c:pt>
                <c:pt idx="188">
                  <c:v>1391</c:v>
                </c:pt>
                <c:pt idx="189">
                  <c:v>1392</c:v>
                </c:pt>
                <c:pt idx="190">
                  <c:v>1393</c:v>
                </c:pt>
                <c:pt idx="191">
                  <c:v>1394</c:v>
                </c:pt>
                <c:pt idx="192">
                  <c:v>1395</c:v>
                </c:pt>
                <c:pt idx="193">
                  <c:v>1396</c:v>
                </c:pt>
                <c:pt idx="194">
                  <c:v>1397</c:v>
                </c:pt>
                <c:pt idx="195">
                  <c:v>1398</c:v>
                </c:pt>
                <c:pt idx="196">
                  <c:v>1399</c:v>
                </c:pt>
                <c:pt idx="197">
                  <c:v>1400</c:v>
                </c:pt>
                <c:pt idx="198">
                  <c:v>1401</c:v>
                </c:pt>
                <c:pt idx="199">
                  <c:v>1402</c:v>
                </c:pt>
                <c:pt idx="200">
                  <c:v>1403</c:v>
                </c:pt>
                <c:pt idx="201">
                  <c:v>1404</c:v>
                </c:pt>
                <c:pt idx="202">
                  <c:v>1405</c:v>
                </c:pt>
                <c:pt idx="203">
                  <c:v>1406</c:v>
                </c:pt>
                <c:pt idx="204">
                  <c:v>1407</c:v>
                </c:pt>
                <c:pt idx="205">
                  <c:v>1408</c:v>
                </c:pt>
                <c:pt idx="206">
                  <c:v>1409</c:v>
                </c:pt>
                <c:pt idx="207">
                  <c:v>1410</c:v>
                </c:pt>
                <c:pt idx="208">
                  <c:v>1411</c:v>
                </c:pt>
                <c:pt idx="209">
                  <c:v>1412</c:v>
                </c:pt>
                <c:pt idx="210">
                  <c:v>1413</c:v>
                </c:pt>
                <c:pt idx="211">
                  <c:v>1414</c:v>
                </c:pt>
                <c:pt idx="212">
                  <c:v>1415</c:v>
                </c:pt>
                <c:pt idx="213">
                  <c:v>1416</c:v>
                </c:pt>
                <c:pt idx="214">
                  <c:v>1417</c:v>
                </c:pt>
                <c:pt idx="215">
                  <c:v>1418</c:v>
                </c:pt>
                <c:pt idx="216">
                  <c:v>1419</c:v>
                </c:pt>
                <c:pt idx="217">
                  <c:v>1420</c:v>
                </c:pt>
                <c:pt idx="218">
                  <c:v>1421</c:v>
                </c:pt>
                <c:pt idx="219">
                  <c:v>1422</c:v>
                </c:pt>
                <c:pt idx="220">
                  <c:v>1423</c:v>
                </c:pt>
                <c:pt idx="221">
                  <c:v>1424</c:v>
                </c:pt>
                <c:pt idx="222">
                  <c:v>1425</c:v>
                </c:pt>
                <c:pt idx="223">
                  <c:v>1426</c:v>
                </c:pt>
                <c:pt idx="224">
                  <c:v>1427</c:v>
                </c:pt>
                <c:pt idx="225">
                  <c:v>1428</c:v>
                </c:pt>
                <c:pt idx="226">
                  <c:v>1429</c:v>
                </c:pt>
                <c:pt idx="227">
                  <c:v>1430</c:v>
                </c:pt>
                <c:pt idx="228">
                  <c:v>1431</c:v>
                </c:pt>
                <c:pt idx="229">
                  <c:v>1432</c:v>
                </c:pt>
                <c:pt idx="230">
                  <c:v>1433</c:v>
                </c:pt>
                <c:pt idx="231">
                  <c:v>1434</c:v>
                </c:pt>
                <c:pt idx="232">
                  <c:v>1435</c:v>
                </c:pt>
                <c:pt idx="233">
                  <c:v>1436</c:v>
                </c:pt>
                <c:pt idx="234">
                  <c:v>1437</c:v>
                </c:pt>
                <c:pt idx="235">
                  <c:v>1438</c:v>
                </c:pt>
                <c:pt idx="236">
                  <c:v>1439</c:v>
                </c:pt>
                <c:pt idx="237">
                  <c:v>1440</c:v>
                </c:pt>
                <c:pt idx="238">
                  <c:v>1441</c:v>
                </c:pt>
                <c:pt idx="239">
                  <c:v>1442</c:v>
                </c:pt>
                <c:pt idx="240">
                  <c:v>1443</c:v>
                </c:pt>
                <c:pt idx="241">
                  <c:v>1444</c:v>
                </c:pt>
                <c:pt idx="242">
                  <c:v>1445</c:v>
                </c:pt>
                <c:pt idx="243">
                  <c:v>1446</c:v>
                </c:pt>
                <c:pt idx="244">
                  <c:v>1447</c:v>
                </c:pt>
                <c:pt idx="245">
                  <c:v>1448</c:v>
                </c:pt>
                <c:pt idx="246">
                  <c:v>1449</c:v>
                </c:pt>
                <c:pt idx="247">
                  <c:v>1450</c:v>
                </c:pt>
                <c:pt idx="248">
                  <c:v>1451</c:v>
                </c:pt>
                <c:pt idx="249">
                  <c:v>1452</c:v>
                </c:pt>
                <c:pt idx="250">
                  <c:v>1453</c:v>
                </c:pt>
                <c:pt idx="251">
                  <c:v>1454</c:v>
                </c:pt>
                <c:pt idx="252">
                  <c:v>1455</c:v>
                </c:pt>
                <c:pt idx="253">
                  <c:v>1456</c:v>
                </c:pt>
                <c:pt idx="254">
                  <c:v>1457</c:v>
                </c:pt>
                <c:pt idx="255">
                  <c:v>1458</c:v>
                </c:pt>
                <c:pt idx="256">
                  <c:v>1459</c:v>
                </c:pt>
                <c:pt idx="257">
                  <c:v>1460</c:v>
                </c:pt>
                <c:pt idx="258">
                  <c:v>1461</c:v>
                </c:pt>
                <c:pt idx="259">
                  <c:v>1462</c:v>
                </c:pt>
                <c:pt idx="260">
                  <c:v>1463</c:v>
                </c:pt>
                <c:pt idx="261">
                  <c:v>1464</c:v>
                </c:pt>
                <c:pt idx="262">
                  <c:v>1465</c:v>
                </c:pt>
                <c:pt idx="263">
                  <c:v>1466</c:v>
                </c:pt>
                <c:pt idx="264">
                  <c:v>1467</c:v>
                </c:pt>
                <c:pt idx="265">
                  <c:v>1468</c:v>
                </c:pt>
                <c:pt idx="266">
                  <c:v>1469</c:v>
                </c:pt>
                <c:pt idx="267">
                  <c:v>1470</c:v>
                </c:pt>
                <c:pt idx="268">
                  <c:v>1471</c:v>
                </c:pt>
                <c:pt idx="269">
                  <c:v>1472</c:v>
                </c:pt>
                <c:pt idx="270">
                  <c:v>1473</c:v>
                </c:pt>
                <c:pt idx="271">
                  <c:v>1474</c:v>
                </c:pt>
                <c:pt idx="272">
                  <c:v>1475</c:v>
                </c:pt>
                <c:pt idx="273">
                  <c:v>1476</c:v>
                </c:pt>
                <c:pt idx="274">
                  <c:v>1477</c:v>
                </c:pt>
                <c:pt idx="275">
                  <c:v>1478</c:v>
                </c:pt>
                <c:pt idx="276">
                  <c:v>1479</c:v>
                </c:pt>
                <c:pt idx="277">
                  <c:v>1480</c:v>
                </c:pt>
                <c:pt idx="278">
                  <c:v>1481</c:v>
                </c:pt>
                <c:pt idx="279">
                  <c:v>1482</c:v>
                </c:pt>
                <c:pt idx="280">
                  <c:v>1483</c:v>
                </c:pt>
                <c:pt idx="281">
                  <c:v>1484</c:v>
                </c:pt>
                <c:pt idx="282">
                  <c:v>1485</c:v>
                </c:pt>
                <c:pt idx="283">
                  <c:v>1486</c:v>
                </c:pt>
                <c:pt idx="284">
                  <c:v>1487</c:v>
                </c:pt>
                <c:pt idx="285">
                  <c:v>1488</c:v>
                </c:pt>
                <c:pt idx="286">
                  <c:v>1489</c:v>
                </c:pt>
                <c:pt idx="287">
                  <c:v>1490</c:v>
                </c:pt>
                <c:pt idx="288">
                  <c:v>1491</c:v>
                </c:pt>
                <c:pt idx="289">
                  <c:v>1492</c:v>
                </c:pt>
                <c:pt idx="290">
                  <c:v>1493</c:v>
                </c:pt>
                <c:pt idx="291">
                  <c:v>1494</c:v>
                </c:pt>
                <c:pt idx="292">
                  <c:v>1495</c:v>
                </c:pt>
                <c:pt idx="293">
                  <c:v>1496</c:v>
                </c:pt>
                <c:pt idx="294">
                  <c:v>1497</c:v>
                </c:pt>
                <c:pt idx="295">
                  <c:v>1498</c:v>
                </c:pt>
                <c:pt idx="296">
                  <c:v>1499</c:v>
                </c:pt>
                <c:pt idx="297">
                  <c:v>1500</c:v>
                </c:pt>
                <c:pt idx="298">
                  <c:v>1501</c:v>
                </c:pt>
                <c:pt idx="299">
                  <c:v>1502</c:v>
                </c:pt>
                <c:pt idx="300">
                  <c:v>1503</c:v>
                </c:pt>
                <c:pt idx="301">
                  <c:v>1504</c:v>
                </c:pt>
                <c:pt idx="302">
                  <c:v>1505</c:v>
                </c:pt>
                <c:pt idx="303">
                  <c:v>1506</c:v>
                </c:pt>
                <c:pt idx="304">
                  <c:v>1507</c:v>
                </c:pt>
                <c:pt idx="305">
                  <c:v>1508</c:v>
                </c:pt>
                <c:pt idx="306">
                  <c:v>1509</c:v>
                </c:pt>
                <c:pt idx="307">
                  <c:v>1510</c:v>
                </c:pt>
                <c:pt idx="308">
                  <c:v>1511</c:v>
                </c:pt>
                <c:pt idx="309">
                  <c:v>1512</c:v>
                </c:pt>
                <c:pt idx="310">
                  <c:v>1513</c:v>
                </c:pt>
                <c:pt idx="311">
                  <c:v>1514</c:v>
                </c:pt>
                <c:pt idx="312">
                  <c:v>1515</c:v>
                </c:pt>
                <c:pt idx="313">
                  <c:v>1516</c:v>
                </c:pt>
                <c:pt idx="314">
                  <c:v>1517</c:v>
                </c:pt>
              </c:numCache>
            </c:numRef>
          </c:xVal>
          <c:yVal>
            <c:numRef>
              <c:f>Graph!$B$1106:$B$1418</c:f>
              <c:numCache>
                <c:formatCode>General</c:formatCode>
                <c:ptCount val="3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5-4FFD-A233-98A456CAE4E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Graph!$A$1105:$A$1419</c:f>
              <c:numCache>
                <c:formatCode>General</c:formatCode>
                <c:ptCount val="315"/>
                <c:pt idx="0">
                  <c:v>1203</c:v>
                </c:pt>
                <c:pt idx="1">
                  <c:v>1204</c:v>
                </c:pt>
                <c:pt idx="2">
                  <c:v>1205</c:v>
                </c:pt>
                <c:pt idx="3">
                  <c:v>1206</c:v>
                </c:pt>
                <c:pt idx="4">
                  <c:v>1207</c:v>
                </c:pt>
                <c:pt idx="5">
                  <c:v>1208</c:v>
                </c:pt>
                <c:pt idx="6">
                  <c:v>1209</c:v>
                </c:pt>
                <c:pt idx="7">
                  <c:v>1210</c:v>
                </c:pt>
                <c:pt idx="8">
                  <c:v>1211</c:v>
                </c:pt>
                <c:pt idx="9">
                  <c:v>1212</c:v>
                </c:pt>
                <c:pt idx="10">
                  <c:v>1213</c:v>
                </c:pt>
                <c:pt idx="11">
                  <c:v>1214</c:v>
                </c:pt>
                <c:pt idx="12">
                  <c:v>1215</c:v>
                </c:pt>
                <c:pt idx="13">
                  <c:v>1216</c:v>
                </c:pt>
                <c:pt idx="14">
                  <c:v>1217</c:v>
                </c:pt>
                <c:pt idx="15">
                  <c:v>1218</c:v>
                </c:pt>
                <c:pt idx="16">
                  <c:v>1219</c:v>
                </c:pt>
                <c:pt idx="17">
                  <c:v>1220</c:v>
                </c:pt>
                <c:pt idx="18">
                  <c:v>1221</c:v>
                </c:pt>
                <c:pt idx="19">
                  <c:v>1222</c:v>
                </c:pt>
                <c:pt idx="20">
                  <c:v>1223</c:v>
                </c:pt>
                <c:pt idx="21">
                  <c:v>1224</c:v>
                </c:pt>
                <c:pt idx="22">
                  <c:v>1225</c:v>
                </c:pt>
                <c:pt idx="23">
                  <c:v>1226</c:v>
                </c:pt>
                <c:pt idx="24">
                  <c:v>1227</c:v>
                </c:pt>
                <c:pt idx="25">
                  <c:v>1228</c:v>
                </c:pt>
                <c:pt idx="26">
                  <c:v>1229</c:v>
                </c:pt>
                <c:pt idx="27">
                  <c:v>1230</c:v>
                </c:pt>
                <c:pt idx="28">
                  <c:v>1231</c:v>
                </c:pt>
                <c:pt idx="29">
                  <c:v>1232</c:v>
                </c:pt>
                <c:pt idx="30">
                  <c:v>1233</c:v>
                </c:pt>
                <c:pt idx="31">
                  <c:v>1234</c:v>
                </c:pt>
                <c:pt idx="32">
                  <c:v>1235</c:v>
                </c:pt>
                <c:pt idx="33">
                  <c:v>1236</c:v>
                </c:pt>
                <c:pt idx="34">
                  <c:v>1237</c:v>
                </c:pt>
                <c:pt idx="35">
                  <c:v>1238</c:v>
                </c:pt>
                <c:pt idx="36">
                  <c:v>1239</c:v>
                </c:pt>
                <c:pt idx="37">
                  <c:v>1240</c:v>
                </c:pt>
                <c:pt idx="38">
                  <c:v>1241</c:v>
                </c:pt>
                <c:pt idx="39">
                  <c:v>1242</c:v>
                </c:pt>
                <c:pt idx="40">
                  <c:v>1243</c:v>
                </c:pt>
                <c:pt idx="41">
                  <c:v>1244</c:v>
                </c:pt>
                <c:pt idx="42">
                  <c:v>1245</c:v>
                </c:pt>
                <c:pt idx="43">
                  <c:v>1246</c:v>
                </c:pt>
                <c:pt idx="44">
                  <c:v>1247</c:v>
                </c:pt>
                <c:pt idx="45">
                  <c:v>1248</c:v>
                </c:pt>
                <c:pt idx="46">
                  <c:v>1249</c:v>
                </c:pt>
                <c:pt idx="47">
                  <c:v>1250</c:v>
                </c:pt>
                <c:pt idx="48">
                  <c:v>1251</c:v>
                </c:pt>
                <c:pt idx="49">
                  <c:v>1252</c:v>
                </c:pt>
                <c:pt idx="50">
                  <c:v>1253</c:v>
                </c:pt>
                <c:pt idx="51">
                  <c:v>1254</c:v>
                </c:pt>
                <c:pt idx="52">
                  <c:v>1255</c:v>
                </c:pt>
                <c:pt idx="53">
                  <c:v>1256</c:v>
                </c:pt>
                <c:pt idx="54">
                  <c:v>1257</c:v>
                </c:pt>
                <c:pt idx="55">
                  <c:v>1258</c:v>
                </c:pt>
                <c:pt idx="56">
                  <c:v>1259</c:v>
                </c:pt>
                <c:pt idx="57">
                  <c:v>1260</c:v>
                </c:pt>
                <c:pt idx="58">
                  <c:v>1261</c:v>
                </c:pt>
                <c:pt idx="59">
                  <c:v>1262</c:v>
                </c:pt>
                <c:pt idx="60">
                  <c:v>1263</c:v>
                </c:pt>
                <c:pt idx="61">
                  <c:v>1264</c:v>
                </c:pt>
                <c:pt idx="62">
                  <c:v>1265</c:v>
                </c:pt>
                <c:pt idx="63">
                  <c:v>1266</c:v>
                </c:pt>
                <c:pt idx="64">
                  <c:v>1267</c:v>
                </c:pt>
                <c:pt idx="65">
                  <c:v>1268</c:v>
                </c:pt>
                <c:pt idx="66">
                  <c:v>1269</c:v>
                </c:pt>
                <c:pt idx="67">
                  <c:v>1270</c:v>
                </c:pt>
                <c:pt idx="68">
                  <c:v>1271</c:v>
                </c:pt>
                <c:pt idx="69">
                  <c:v>1272</c:v>
                </c:pt>
                <c:pt idx="70">
                  <c:v>1273</c:v>
                </c:pt>
                <c:pt idx="71">
                  <c:v>1274</c:v>
                </c:pt>
                <c:pt idx="72">
                  <c:v>1275</c:v>
                </c:pt>
                <c:pt idx="73">
                  <c:v>1276</c:v>
                </c:pt>
                <c:pt idx="74">
                  <c:v>1277</c:v>
                </c:pt>
                <c:pt idx="75">
                  <c:v>1278</c:v>
                </c:pt>
                <c:pt idx="76">
                  <c:v>1279</c:v>
                </c:pt>
                <c:pt idx="77">
                  <c:v>1280</c:v>
                </c:pt>
                <c:pt idx="78">
                  <c:v>1281</c:v>
                </c:pt>
                <c:pt idx="79">
                  <c:v>1282</c:v>
                </c:pt>
                <c:pt idx="80">
                  <c:v>1283</c:v>
                </c:pt>
                <c:pt idx="81">
                  <c:v>1284</c:v>
                </c:pt>
                <c:pt idx="82">
                  <c:v>1285</c:v>
                </c:pt>
                <c:pt idx="83">
                  <c:v>1286</c:v>
                </c:pt>
                <c:pt idx="84">
                  <c:v>1287</c:v>
                </c:pt>
                <c:pt idx="85">
                  <c:v>1288</c:v>
                </c:pt>
                <c:pt idx="86">
                  <c:v>1289</c:v>
                </c:pt>
                <c:pt idx="87">
                  <c:v>1290</c:v>
                </c:pt>
                <c:pt idx="88">
                  <c:v>1291</c:v>
                </c:pt>
                <c:pt idx="89">
                  <c:v>1292</c:v>
                </c:pt>
                <c:pt idx="90">
                  <c:v>1293</c:v>
                </c:pt>
                <c:pt idx="91">
                  <c:v>1294</c:v>
                </c:pt>
                <c:pt idx="92">
                  <c:v>1295</c:v>
                </c:pt>
                <c:pt idx="93">
                  <c:v>1296</c:v>
                </c:pt>
                <c:pt idx="94">
                  <c:v>1297</c:v>
                </c:pt>
                <c:pt idx="95">
                  <c:v>1298</c:v>
                </c:pt>
                <c:pt idx="96">
                  <c:v>1299</c:v>
                </c:pt>
                <c:pt idx="97">
                  <c:v>1300</c:v>
                </c:pt>
                <c:pt idx="98">
                  <c:v>1301</c:v>
                </c:pt>
                <c:pt idx="99">
                  <c:v>1302</c:v>
                </c:pt>
                <c:pt idx="100">
                  <c:v>1303</c:v>
                </c:pt>
                <c:pt idx="101">
                  <c:v>1304</c:v>
                </c:pt>
                <c:pt idx="102">
                  <c:v>1305</c:v>
                </c:pt>
                <c:pt idx="103">
                  <c:v>1306</c:v>
                </c:pt>
                <c:pt idx="104">
                  <c:v>1307</c:v>
                </c:pt>
                <c:pt idx="105">
                  <c:v>1308</c:v>
                </c:pt>
                <c:pt idx="106">
                  <c:v>1309</c:v>
                </c:pt>
                <c:pt idx="107">
                  <c:v>1310</c:v>
                </c:pt>
                <c:pt idx="108">
                  <c:v>1311</c:v>
                </c:pt>
                <c:pt idx="109">
                  <c:v>1312</c:v>
                </c:pt>
                <c:pt idx="110">
                  <c:v>1313</c:v>
                </c:pt>
                <c:pt idx="111">
                  <c:v>1314</c:v>
                </c:pt>
                <c:pt idx="112">
                  <c:v>1315</c:v>
                </c:pt>
                <c:pt idx="113">
                  <c:v>1316</c:v>
                </c:pt>
                <c:pt idx="114">
                  <c:v>1317</c:v>
                </c:pt>
                <c:pt idx="115">
                  <c:v>1318</c:v>
                </c:pt>
                <c:pt idx="116">
                  <c:v>1319</c:v>
                </c:pt>
                <c:pt idx="117">
                  <c:v>1320</c:v>
                </c:pt>
                <c:pt idx="118">
                  <c:v>1321</c:v>
                </c:pt>
                <c:pt idx="119">
                  <c:v>1322</c:v>
                </c:pt>
                <c:pt idx="120">
                  <c:v>1323</c:v>
                </c:pt>
                <c:pt idx="121">
                  <c:v>1324</c:v>
                </c:pt>
                <c:pt idx="122">
                  <c:v>1325</c:v>
                </c:pt>
                <c:pt idx="123">
                  <c:v>1326</c:v>
                </c:pt>
                <c:pt idx="124">
                  <c:v>1327</c:v>
                </c:pt>
                <c:pt idx="125">
                  <c:v>1328</c:v>
                </c:pt>
                <c:pt idx="126">
                  <c:v>1329</c:v>
                </c:pt>
                <c:pt idx="127">
                  <c:v>1330</c:v>
                </c:pt>
                <c:pt idx="128">
                  <c:v>1331</c:v>
                </c:pt>
                <c:pt idx="129">
                  <c:v>1332</c:v>
                </c:pt>
                <c:pt idx="130">
                  <c:v>1333</c:v>
                </c:pt>
                <c:pt idx="131">
                  <c:v>1334</c:v>
                </c:pt>
                <c:pt idx="132">
                  <c:v>1335</c:v>
                </c:pt>
                <c:pt idx="133">
                  <c:v>1336</c:v>
                </c:pt>
                <c:pt idx="134">
                  <c:v>1337</c:v>
                </c:pt>
                <c:pt idx="135">
                  <c:v>1338</c:v>
                </c:pt>
                <c:pt idx="136">
                  <c:v>1339</c:v>
                </c:pt>
                <c:pt idx="137">
                  <c:v>1340</c:v>
                </c:pt>
                <c:pt idx="138">
                  <c:v>1341</c:v>
                </c:pt>
                <c:pt idx="139">
                  <c:v>1342</c:v>
                </c:pt>
                <c:pt idx="140">
                  <c:v>1343</c:v>
                </c:pt>
                <c:pt idx="141">
                  <c:v>1344</c:v>
                </c:pt>
                <c:pt idx="142">
                  <c:v>1345</c:v>
                </c:pt>
                <c:pt idx="143">
                  <c:v>1346</c:v>
                </c:pt>
                <c:pt idx="144">
                  <c:v>1347</c:v>
                </c:pt>
                <c:pt idx="145">
                  <c:v>1348</c:v>
                </c:pt>
                <c:pt idx="146">
                  <c:v>1349</c:v>
                </c:pt>
                <c:pt idx="147">
                  <c:v>1350</c:v>
                </c:pt>
                <c:pt idx="148">
                  <c:v>1351</c:v>
                </c:pt>
                <c:pt idx="149">
                  <c:v>1352</c:v>
                </c:pt>
                <c:pt idx="150">
                  <c:v>1353</c:v>
                </c:pt>
                <c:pt idx="151">
                  <c:v>1354</c:v>
                </c:pt>
                <c:pt idx="152">
                  <c:v>1355</c:v>
                </c:pt>
                <c:pt idx="153">
                  <c:v>1356</c:v>
                </c:pt>
                <c:pt idx="154">
                  <c:v>1357</c:v>
                </c:pt>
                <c:pt idx="155">
                  <c:v>1358</c:v>
                </c:pt>
                <c:pt idx="156">
                  <c:v>1359</c:v>
                </c:pt>
                <c:pt idx="157">
                  <c:v>1360</c:v>
                </c:pt>
                <c:pt idx="158">
                  <c:v>1361</c:v>
                </c:pt>
                <c:pt idx="159">
                  <c:v>1362</c:v>
                </c:pt>
                <c:pt idx="160">
                  <c:v>1363</c:v>
                </c:pt>
                <c:pt idx="161">
                  <c:v>1364</c:v>
                </c:pt>
                <c:pt idx="162">
                  <c:v>1365</c:v>
                </c:pt>
                <c:pt idx="163">
                  <c:v>1366</c:v>
                </c:pt>
                <c:pt idx="164">
                  <c:v>1367</c:v>
                </c:pt>
                <c:pt idx="165">
                  <c:v>1368</c:v>
                </c:pt>
                <c:pt idx="166">
                  <c:v>1369</c:v>
                </c:pt>
                <c:pt idx="167">
                  <c:v>1370</c:v>
                </c:pt>
                <c:pt idx="168">
                  <c:v>1371</c:v>
                </c:pt>
                <c:pt idx="169">
                  <c:v>1372</c:v>
                </c:pt>
                <c:pt idx="170">
                  <c:v>1373</c:v>
                </c:pt>
                <c:pt idx="171">
                  <c:v>1374</c:v>
                </c:pt>
                <c:pt idx="172">
                  <c:v>1375</c:v>
                </c:pt>
                <c:pt idx="173">
                  <c:v>1376</c:v>
                </c:pt>
                <c:pt idx="174">
                  <c:v>1377</c:v>
                </c:pt>
                <c:pt idx="175">
                  <c:v>1378</c:v>
                </c:pt>
                <c:pt idx="176">
                  <c:v>1379</c:v>
                </c:pt>
                <c:pt idx="177">
                  <c:v>1380</c:v>
                </c:pt>
                <c:pt idx="178">
                  <c:v>1381</c:v>
                </c:pt>
                <c:pt idx="179">
                  <c:v>1382</c:v>
                </c:pt>
                <c:pt idx="180">
                  <c:v>1383</c:v>
                </c:pt>
                <c:pt idx="181">
                  <c:v>1384</c:v>
                </c:pt>
                <c:pt idx="182">
                  <c:v>1385</c:v>
                </c:pt>
                <c:pt idx="183">
                  <c:v>1386</c:v>
                </c:pt>
                <c:pt idx="184">
                  <c:v>1387</c:v>
                </c:pt>
                <c:pt idx="185">
                  <c:v>1388</c:v>
                </c:pt>
                <c:pt idx="186">
                  <c:v>1389</c:v>
                </c:pt>
                <c:pt idx="187">
                  <c:v>1390</c:v>
                </c:pt>
                <c:pt idx="188">
                  <c:v>1391</c:v>
                </c:pt>
                <c:pt idx="189">
                  <c:v>1392</c:v>
                </c:pt>
                <c:pt idx="190">
                  <c:v>1393</c:v>
                </c:pt>
                <c:pt idx="191">
                  <c:v>1394</c:v>
                </c:pt>
                <c:pt idx="192">
                  <c:v>1395</c:v>
                </c:pt>
                <c:pt idx="193">
                  <c:v>1396</c:v>
                </c:pt>
                <c:pt idx="194">
                  <c:v>1397</c:v>
                </c:pt>
                <c:pt idx="195">
                  <c:v>1398</c:v>
                </c:pt>
                <c:pt idx="196">
                  <c:v>1399</c:v>
                </c:pt>
                <c:pt idx="197">
                  <c:v>1400</c:v>
                </c:pt>
                <c:pt idx="198">
                  <c:v>1401</c:v>
                </c:pt>
                <c:pt idx="199">
                  <c:v>1402</c:v>
                </c:pt>
                <c:pt idx="200">
                  <c:v>1403</c:v>
                </c:pt>
                <c:pt idx="201">
                  <c:v>1404</c:v>
                </c:pt>
                <c:pt idx="202">
                  <c:v>1405</c:v>
                </c:pt>
                <c:pt idx="203">
                  <c:v>1406</c:v>
                </c:pt>
                <c:pt idx="204">
                  <c:v>1407</c:v>
                </c:pt>
                <c:pt idx="205">
                  <c:v>1408</c:v>
                </c:pt>
                <c:pt idx="206">
                  <c:v>1409</c:v>
                </c:pt>
                <c:pt idx="207">
                  <c:v>1410</c:v>
                </c:pt>
                <c:pt idx="208">
                  <c:v>1411</c:v>
                </c:pt>
                <c:pt idx="209">
                  <c:v>1412</c:v>
                </c:pt>
                <c:pt idx="210">
                  <c:v>1413</c:v>
                </c:pt>
                <c:pt idx="211">
                  <c:v>1414</c:v>
                </c:pt>
                <c:pt idx="212">
                  <c:v>1415</c:v>
                </c:pt>
                <c:pt idx="213">
                  <c:v>1416</c:v>
                </c:pt>
                <c:pt idx="214">
                  <c:v>1417</c:v>
                </c:pt>
                <c:pt idx="215">
                  <c:v>1418</c:v>
                </c:pt>
                <c:pt idx="216">
                  <c:v>1419</c:v>
                </c:pt>
                <c:pt idx="217">
                  <c:v>1420</c:v>
                </c:pt>
                <c:pt idx="218">
                  <c:v>1421</c:v>
                </c:pt>
                <c:pt idx="219">
                  <c:v>1422</c:v>
                </c:pt>
                <c:pt idx="220">
                  <c:v>1423</c:v>
                </c:pt>
                <c:pt idx="221">
                  <c:v>1424</c:v>
                </c:pt>
                <c:pt idx="222">
                  <c:v>1425</c:v>
                </c:pt>
                <c:pt idx="223">
                  <c:v>1426</c:v>
                </c:pt>
                <c:pt idx="224">
                  <c:v>1427</c:v>
                </c:pt>
                <c:pt idx="225">
                  <c:v>1428</c:v>
                </c:pt>
                <c:pt idx="226">
                  <c:v>1429</c:v>
                </c:pt>
                <c:pt idx="227">
                  <c:v>1430</c:v>
                </c:pt>
                <c:pt idx="228">
                  <c:v>1431</c:v>
                </c:pt>
                <c:pt idx="229">
                  <c:v>1432</c:v>
                </c:pt>
                <c:pt idx="230">
                  <c:v>1433</c:v>
                </c:pt>
                <c:pt idx="231">
                  <c:v>1434</c:v>
                </c:pt>
                <c:pt idx="232">
                  <c:v>1435</c:v>
                </c:pt>
                <c:pt idx="233">
                  <c:v>1436</c:v>
                </c:pt>
                <c:pt idx="234">
                  <c:v>1437</c:v>
                </c:pt>
                <c:pt idx="235">
                  <c:v>1438</c:v>
                </c:pt>
                <c:pt idx="236">
                  <c:v>1439</c:v>
                </c:pt>
                <c:pt idx="237">
                  <c:v>1440</c:v>
                </c:pt>
                <c:pt idx="238">
                  <c:v>1441</c:v>
                </c:pt>
                <c:pt idx="239">
                  <c:v>1442</c:v>
                </c:pt>
                <c:pt idx="240">
                  <c:v>1443</c:v>
                </c:pt>
                <c:pt idx="241">
                  <c:v>1444</c:v>
                </c:pt>
                <c:pt idx="242">
                  <c:v>1445</c:v>
                </c:pt>
                <c:pt idx="243">
                  <c:v>1446</c:v>
                </c:pt>
                <c:pt idx="244">
                  <c:v>1447</c:v>
                </c:pt>
                <c:pt idx="245">
                  <c:v>1448</c:v>
                </c:pt>
                <c:pt idx="246">
                  <c:v>1449</c:v>
                </c:pt>
                <c:pt idx="247">
                  <c:v>1450</c:v>
                </c:pt>
                <c:pt idx="248">
                  <c:v>1451</c:v>
                </c:pt>
                <c:pt idx="249">
                  <c:v>1452</c:v>
                </c:pt>
                <c:pt idx="250">
                  <c:v>1453</c:v>
                </c:pt>
                <c:pt idx="251">
                  <c:v>1454</c:v>
                </c:pt>
                <c:pt idx="252">
                  <c:v>1455</c:v>
                </c:pt>
                <c:pt idx="253">
                  <c:v>1456</c:v>
                </c:pt>
                <c:pt idx="254">
                  <c:v>1457</c:v>
                </c:pt>
                <c:pt idx="255">
                  <c:v>1458</c:v>
                </c:pt>
                <c:pt idx="256">
                  <c:v>1459</c:v>
                </c:pt>
                <c:pt idx="257">
                  <c:v>1460</c:v>
                </c:pt>
                <c:pt idx="258">
                  <c:v>1461</c:v>
                </c:pt>
                <c:pt idx="259">
                  <c:v>1462</c:v>
                </c:pt>
                <c:pt idx="260">
                  <c:v>1463</c:v>
                </c:pt>
                <c:pt idx="261">
                  <c:v>1464</c:v>
                </c:pt>
                <c:pt idx="262">
                  <c:v>1465</c:v>
                </c:pt>
                <c:pt idx="263">
                  <c:v>1466</c:v>
                </c:pt>
                <c:pt idx="264">
                  <c:v>1467</c:v>
                </c:pt>
                <c:pt idx="265">
                  <c:v>1468</c:v>
                </c:pt>
                <c:pt idx="266">
                  <c:v>1469</c:v>
                </c:pt>
                <c:pt idx="267">
                  <c:v>1470</c:v>
                </c:pt>
                <c:pt idx="268">
                  <c:v>1471</c:v>
                </c:pt>
                <c:pt idx="269">
                  <c:v>1472</c:v>
                </c:pt>
                <c:pt idx="270">
                  <c:v>1473</c:v>
                </c:pt>
                <c:pt idx="271">
                  <c:v>1474</c:v>
                </c:pt>
                <c:pt idx="272">
                  <c:v>1475</c:v>
                </c:pt>
                <c:pt idx="273">
                  <c:v>1476</c:v>
                </c:pt>
                <c:pt idx="274">
                  <c:v>1477</c:v>
                </c:pt>
                <c:pt idx="275">
                  <c:v>1478</c:v>
                </c:pt>
                <c:pt idx="276">
                  <c:v>1479</c:v>
                </c:pt>
                <c:pt idx="277">
                  <c:v>1480</c:v>
                </c:pt>
                <c:pt idx="278">
                  <c:v>1481</c:v>
                </c:pt>
                <c:pt idx="279">
                  <c:v>1482</c:v>
                </c:pt>
                <c:pt idx="280">
                  <c:v>1483</c:v>
                </c:pt>
                <c:pt idx="281">
                  <c:v>1484</c:v>
                </c:pt>
                <c:pt idx="282">
                  <c:v>1485</c:v>
                </c:pt>
                <c:pt idx="283">
                  <c:v>1486</c:v>
                </c:pt>
                <c:pt idx="284">
                  <c:v>1487</c:v>
                </c:pt>
                <c:pt idx="285">
                  <c:v>1488</c:v>
                </c:pt>
                <c:pt idx="286">
                  <c:v>1489</c:v>
                </c:pt>
                <c:pt idx="287">
                  <c:v>1490</c:v>
                </c:pt>
                <c:pt idx="288">
                  <c:v>1491</c:v>
                </c:pt>
                <c:pt idx="289">
                  <c:v>1492</c:v>
                </c:pt>
                <c:pt idx="290">
                  <c:v>1493</c:v>
                </c:pt>
                <c:pt idx="291">
                  <c:v>1494</c:v>
                </c:pt>
                <c:pt idx="292">
                  <c:v>1495</c:v>
                </c:pt>
                <c:pt idx="293">
                  <c:v>1496</c:v>
                </c:pt>
                <c:pt idx="294">
                  <c:v>1497</c:v>
                </c:pt>
                <c:pt idx="295">
                  <c:v>1498</c:v>
                </c:pt>
                <c:pt idx="296">
                  <c:v>1499</c:v>
                </c:pt>
                <c:pt idx="297">
                  <c:v>1500</c:v>
                </c:pt>
                <c:pt idx="298">
                  <c:v>1501</c:v>
                </c:pt>
                <c:pt idx="299">
                  <c:v>1502</c:v>
                </c:pt>
                <c:pt idx="300">
                  <c:v>1503</c:v>
                </c:pt>
                <c:pt idx="301">
                  <c:v>1504</c:v>
                </c:pt>
                <c:pt idx="302">
                  <c:v>1505</c:v>
                </c:pt>
                <c:pt idx="303">
                  <c:v>1506</c:v>
                </c:pt>
                <c:pt idx="304">
                  <c:v>1507</c:v>
                </c:pt>
                <c:pt idx="305">
                  <c:v>1508</c:v>
                </c:pt>
                <c:pt idx="306">
                  <c:v>1509</c:v>
                </c:pt>
                <c:pt idx="307">
                  <c:v>1510</c:v>
                </c:pt>
                <c:pt idx="308">
                  <c:v>1511</c:v>
                </c:pt>
                <c:pt idx="309">
                  <c:v>1512</c:v>
                </c:pt>
                <c:pt idx="310">
                  <c:v>1513</c:v>
                </c:pt>
                <c:pt idx="311">
                  <c:v>1514</c:v>
                </c:pt>
                <c:pt idx="312">
                  <c:v>1515</c:v>
                </c:pt>
                <c:pt idx="313">
                  <c:v>1516</c:v>
                </c:pt>
                <c:pt idx="314">
                  <c:v>1517</c:v>
                </c:pt>
              </c:numCache>
            </c:numRef>
          </c:xVal>
          <c:yVal>
            <c:numRef>
              <c:f>Graph!$C$1106:$C$1418</c:f>
              <c:numCache>
                <c:formatCode>General</c:formatCode>
                <c:ptCount val="313"/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5-4FFD-A233-98A456CAE4E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Graph!$A$1105:$A$1419</c:f>
              <c:numCache>
                <c:formatCode>General</c:formatCode>
                <c:ptCount val="315"/>
                <c:pt idx="0">
                  <c:v>1203</c:v>
                </c:pt>
                <c:pt idx="1">
                  <c:v>1204</c:v>
                </c:pt>
                <c:pt idx="2">
                  <c:v>1205</c:v>
                </c:pt>
                <c:pt idx="3">
                  <c:v>1206</c:v>
                </c:pt>
                <c:pt idx="4">
                  <c:v>1207</c:v>
                </c:pt>
                <c:pt idx="5">
                  <c:v>1208</c:v>
                </c:pt>
                <c:pt idx="6">
                  <c:v>1209</c:v>
                </c:pt>
                <c:pt idx="7">
                  <c:v>1210</c:v>
                </c:pt>
                <c:pt idx="8">
                  <c:v>1211</c:v>
                </c:pt>
                <c:pt idx="9">
                  <c:v>1212</c:v>
                </c:pt>
                <c:pt idx="10">
                  <c:v>1213</c:v>
                </c:pt>
                <c:pt idx="11">
                  <c:v>1214</c:v>
                </c:pt>
                <c:pt idx="12">
                  <c:v>1215</c:v>
                </c:pt>
                <c:pt idx="13">
                  <c:v>1216</c:v>
                </c:pt>
                <c:pt idx="14">
                  <c:v>1217</c:v>
                </c:pt>
                <c:pt idx="15">
                  <c:v>1218</c:v>
                </c:pt>
                <c:pt idx="16">
                  <c:v>1219</c:v>
                </c:pt>
                <c:pt idx="17">
                  <c:v>1220</c:v>
                </c:pt>
                <c:pt idx="18">
                  <c:v>1221</c:v>
                </c:pt>
                <c:pt idx="19">
                  <c:v>1222</c:v>
                </c:pt>
                <c:pt idx="20">
                  <c:v>1223</c:v>
                </c:pt>
                <c:pt idx="21">
                  <c:v>1224</c:v>
                </c:pt>
                <c:pt idx="22">
                  <c:v>1225</c:v>
                </c:pt>
                <c:pt idx="23">
                  <c:v>1226</c:v>
                </c:pt>
                <c:pt idx="24">
                  <c:v>1227</c:v>
                </c:pt>
                <c:pt idx="25">
                  <c:v>1228</c:v>
                </c:pt>
                <c:pt idx="26">
                  <c:v>1229</c:v>
                </c:pt>
                <c:pt idx="27">
                  <c:v>1230</c:v>
                </c:pt>
                <c:pt idx="28">
                  <c:v>1231</c:v>
                </c:pt>
                <c:pt idx="29">
                  <c:v>1232</c:v>
                </c:pt>
                <c:pt idx="30">
                  <c:v>1233</c:v>
                </c:pt>
                <c:pt idx="31">
                  <c:v>1234</c:v>
                </c:pt>
                <c:pt idx="32">
                  <c:v>1235</c:v>
                </c:pt>
                <c:pt idx="33">
                  <c:v>1236</c:v>
                </c:pt>
                <c:pt idx="34">
                  <c:v>1237</c:v>
                </c:pt>
                <c:pt idx="35">
                  <c:v>1238</c:v>
                </c:pt>
                <c:pt idx="36">
                  <c:v>1239</c:v>
                </c:pt>
                <c:pt idx="37">
                  <c:v>1240</c:v>
                </c:pt>
                <c:pt idx="38">
                  <c:v>1241</c:v>
                </c:pt>
                <c:pt idx="39">
                  <c:v>1242</c:v>
                </c:pt>
                <c:pt idx="40">
                  <c:v>1243</c:v>
                </c:pt>
                <c:pt idx="41">
                  <c:v>1244</c:v>
                </c:pt>
                <c:pt idx="42">
                  <c:v>1245</c:v>
                </c:pt>
                <c:pt idx="43">
                  <c:v>1246</c:v>
                </c:pt>
                <c:pt idx="44">
                  <c:v>1247</c:v>
                </c:pt>
                <c:pt idx="45">
                  <c:v>1248</c:v>
                </c:pt>
                <c:pt idx="46">
                  <c:v>1249</c:v>
                </c:pt>
                <c:pt idx="47">
                  <c:v>1250</c:v>
                </c:pt>
                <c:pt idx="48">
                  <c:v>1251</c:v>
                </c:pt>
                <c:pt idx="49">
                  <c:v>1252</c:v>
                </c:pt>
                <c:pt idx="50">
                  <c:v>1253</c:v>
                </c:pt>
                <c:pt idx="51">
                  <c:v>1254</c:v>
                </c:pt>
                <c:pt idx="52">
                  <c:v>1255</c:v>
                </c:pt>
                <c:pt idx="53">
                  <c:v>1256</c:v>
                </c:pt>
                <c:pt idx="54">
                  <c:v>1257</c:v>
                </c:pt>
                <c:pt idx="55">
                  <c:v>1258</c:v>
                </c:pt>
                <c:pt idx="56">
                  <c:v>1259</c:v>
                </c:pt>
                <c:pt idx="57">
                  <c:v>1260</c:v>
                </c:pt>
                <c:pt idx="58">
                  <c:v>1261</c:v>
                </c:pt>
                <c:pt idx="59">
                  <c:v>1262</c:v>
                </c:pt>
                <c:pt idx="60">
                  <c:v>1263</c:v>
                </c:pt>
                <c:pt idx="61">
                  <c:v>1264</c:v>
                </c:pt>
                <c:pt idx="62">
                  <c:v>1265</c:v>
                </c:pt>
                <c:pt idx="63">
                  <c:v>1266</c:v>
                </c:pt>
                <c:pt idx="64">
                  <c:v>1267</c:v>
                </c:pt>
                <c:pt idx="65">
                  <c:v>1268</c:v>
                </c:pt>
                <c:pt idx="66">
                  <c:v>1269</c:v>
                </c:pt>
                <c:pt idx="67">
                  <c:v>1270</c:v>
                </c:pt>
                <c:pt idx="68">
                  <c:v>1271</c:v>
                </c:pt>
                <c:pt idx="69">
                  <c:v>1272</c:v>
                </c:pt>
                <c:pt idx="70">
                  <c:v>1273</c:v>
                </c:pt>
                <c:pt idx="71">
                  <c:v>1274</c:v>
                </c:pt>
                <c:pt idx="72">
                  <c:v>1275</c:v>
                </c:pt>
                <c:pt idx="73">
                  <c:v>1276</c:v>
                </c:pt>
                <c:pt idx="74">
                  <c:v>1277</c:v>
                </c:pt>
                <c:pt idx="75">
                  <c:v>1278</c:v>
                </c:pt>
                <c:pt idx="76">
                  <c:v>1279</c:v>
                </c:pt>
                <c:pt idx="77">
                  <c:v>1280</c:v>
                </c:pt>
                <c:pt idx="78">
                  <c:v>1281</c:v>
                </c:pt>
                <c:pt idx="79">
                  <c:v>1282</c:v>
                </c:pt>
                <c:pt idx="80">
                  <c:v>1283</c:v>
                </c:pt>
                <c:pt idx="81">
                  <c:v>1284</c:v>
                </c:pt>
                <c:pt idx="82">
                  <c:v>1285</c:v>
                </c:pt>
                <c:pt idx="83">
                  <c:v>1286</c:v>
                </c:pt>
                <c:pt idx="84">
                  <c:v>1287</c:v>
                </c:pt>
                <c:pt idx="85">
                  <c:v>1288</c:v>
                </c:pt>
                <c:pt idx="86">
                  <c:v>1289</c:v>
                </c:pt>
                <c:pt idx="87">
                  <c:v>1290</c:v>
                </c:pt>
                <c:pt idx="88">
                  <c:v>1291</c:v>
                </c:pt>
                <c:pt idx="89">
                  <c:v>1292</c:v>
                </c:pt>
                <c:pt idx="90">
                  <c:v>1293</c:v>
                </c:pt>
                <c:pt idx="91">
                  <c:v>1294</c:v>
                </c:pt>
                <c:pt idx="92">
                  <c:v>1295</c:v>
                </c:pt>
                <c:pt idx="93">
                  <c:v>1296</c:v>
                </c:pt>
                <c:pt idx="94">
                  <c:v>1297</c:v>
                </c:pt>
                <c:pt idx="95">
                  <c:v>1298</c:v>
                </c:pt>
                <c:pt idx="96">
                  <c:v>1299</c:v>
                </c:pt>
                <c:pt idx="97">
                  <c:v>1300</c:v>
                </c:pt>
                <c:pt idx="98">
                  <c:v>1301</c:v>
                </c:pt>
                <c:pt idx="99">
                  <c:v>1302</c:v>
                </c:pt>
                <c:pt idx="100">
                  <c:v>1303</c:v>
                </c:pt>
                <c:pt idx="101">
                  <c:v>1304</c:v>
                </c:pt>
                <c:pt idx="102">
                  <c:v>1305</c:v>
                </c:pt>
                <c:pt idx="103">
                  <c:v>1306</c:v>
                </c:pt>
                <c:pt idx="104">
                  <c:v>1307</c:v>
                </c:pt>
                <c:pt idx="105">
                  <c:v>1308</c:v>
                </c:pt>
                <c:pt idx="106">
                  <c:v>1309</c:v>
                </c:pt>
                <c:pt idx="107">
                  <c:v>1310</c:v>
                </c:pt>
                <c:pt idx="108">
                  <c:v>1311</c:v>
                </c:pt>
                <c:pt idx="109">
                  <c:v>1312</c:v>
                </c:pt>
                <c:pt idx="110">
                  <c:v>1313</c:v>
                </c:pt>
                <c:pt idx="111">
                  <c:v>1314</c:v>
                </c:pt>
                <c:pt idx="112">
                  <c:v>1315</c:v>
                </c:pt>
                <c:pt idx="113">
                  <c:v>1316</c:v>
                </c:pt>
                <c:pt idx="114">
                  <c:v>1317</c:v>
                </c:pt>
                <c:pt idx="115">
                  <c:v>1318</c:v>
                </c:pt>
                <c:pt idx="116">
                  <c:v>1319</c:v>
                </c:pt>
                <c:pt idx="117">
                  <c:v>1320</c:v>
                </c:pt>
                <c:pt idx="118">
                  <c:v>1321</c:v>
                </c:pt>
                <c:pt idx="119">
                  <c:v>1322</c:v>
                </c:pt>
                <c:pt idx="120">
                  <c:v>1323</c:v>
                </c:pt>
                <c:pt idx="121">
                  <c:v>1324</c:v>
                </c:pt>
                <c:pt idx="122">
                  <c:v>1325</c:v>
                </c:pt>
                <c:pt idx="123">
                  <c:v>1326</c:v>
                </c:pt>
                <c:pt idx="124">
                  <c:v>1327</c:v>
                </c:pt>
                <c:pt idx="125">
                  <c:v>1328</c:v>
                </c:pt>
                <c:pt idx="126">
                  <c:v>1329</c:v>
                </c:pt>
                <c:pt idx="127">
                  <c:v>1330</c:v>
                </c:pt>
                <c:pt idx="128">
                  <c:v>1331</c:v>
                </c:pt>
                <c:pt idx="129">
                  <c:v>1332</c:v>
                </c:pt>
                <c:pt idx="130">
                  <c:v>1333</c:v>
                </c:pt>
                <c:pt idx="131">
                  <c:v>1334</c:v>
                </c:pt>
                <c:pt idx="132">
                  <c:v>1335</c:v>
                </c:pt>
                <c:pt idx="133">
                  <c:v>1336</c:v>
                </c:pt>
                <c:pt idx="134">
                  <c:v>1337</c:v>
                </c:pt>
                <c:pt idx="135">
                  <c:v>1338</c:v>
                </c:pt>
                <c:pt idx="136">
                  <c:v>1339</c:v>
                </c:pt>
                <c:pt idx="137">
                  <c:v>1340</c:v>
                </c:pt>
                <c:pt idx="138">
                  <c:v>1341</c:v>
                </c:pt>
                <c:pt idx="139">
                  <c:v>1342</c:v>
                </c:pt>
                <c:pt idx="140">
                  <c:v>1343</c:v>
                </c:pt>
                <c:pt idx="141">
                  <c:v>1344</c:v>
                </c:pt>
                <c:pt idx="142">
                  <c:v>1345</c:v>
                </c:pt>
                <c:pt idx="143">
                  <c:v>1346</c:v>
                </c:pt>
                <c:pt idx="144">
                  <c:v>1347</c:v>
                </c:pt>
                <c:pt idx="145">
                  <c:v>1348</c:v>
                </c:pt>
                <c:pt idx="146">
                  <c:v>1349</c:v>
                </c:pt>
                <c:pt idx="147">
                  <c:v>1350</c:v>
                </c:pt>
                <c:pt idx="148">
                  <c:v>1351</c:v>
                </c:pt>
                <c:pt idx="149">
                  <c:v>1352</c:v>
                </c:pt>
                <c:pt idx="150">
                  <c:v>1353</c:v>
                </c:pt>
                <c:pt idx="151">
                  <c:v>1354</c:v>
                </c:pt>
                <c:pt idx="152">
                  <c:v>1355</c:v>
                </c:pt>
                <c:pt idx="153">
                  <c:v>1356</c:v>
                </c:pt>
                <c:pt idx="154">
                  <c:v>1357</c:v>
                </c:pt>
                <c:pt idx="155">
                  <c:v>1358</c:v>
                </c:pt>
                <c:pt idx="156">
                  <c:v>1359</c:v>
                </c:pt>
                <c:pt idx="157">
                  <c:v>1360</c:v>
                </c:pt>
                <c:pt idx="158">
                  <c:v>1361</c:v>
                </c:pt>
                <c:pt idx="159">
                  <c:v>1362</c:v>
                </c:pt>
                <c:pt idx="160">
                  <c:v>1363</c:v>
                </c:pt>
                <c:pt idx="161">
                  <c:v>1364</c:v>
                </c:pt>
                <c:pt idx="162">
                  <c:v>1365</c:v>
                </c:pt>
                <c:pt idx="163">
                  <c:v>1366</c:v>
                </c:pt>
                <c:pt idx="164">
                  <c:v>1367</c:v>
                </c:pt>
                <c:pt idx="165">
                  <c:v>1368</c:v>
                </c:pt>
                <c:pt idx="166">
                  <c:v>1369</c:v>
                </c:pt>
                <c:pt idx="167">
                  <c:v>1370</c:v>
                </c:pt>
                <c:pt idx="168">
                  <c:v>1371</c:v>
                </c:pt>
                <c:pt idx="169">
                  <c:v>1372</c:v>
                </c:pt>
                <c:pt idx="170">
                  <c:v>1373</c:v>
                </c:pt>
                <c:pt idx="171">
                  <c:v>1374</c:v>
                </c:pt>
                <c:pt idx="172">
                  <c:v>1375</c:v>
                </c:pt>
                <c:pt idx="173">
                  <c:v>1376</c:v>
                </c:pt>
                <c:pt idx="174">
                  <c:v>1377</c:v>
                </c:pt>
                <c:pt idx="175">
                  <c:v>1378</c:v>
                </c:pt>
                <c:pt idx="176">
                  <c:v>1379</c:v>
                </c:pt>
                <c:pt idx="177">
                  <c:v>1380</c:v>
                </c:pt>
                <c:pt idx="178">
                  <c:v>1381</c:v>
                </c:pt>
                <c:pt idx="179">
                  <c:v>1382</c:v>
                </c:pt>
                <c:pt idx="180">
                  <c:v>1383</c:v>
                </c:pt>
                <c:pt idx="181">
                  <c:v>1384</c:v>
                </c:pt>
                <c:pt idx="182">
                  <c:v>1385</c:v>
                </c:pt>
                <c:pt idx="183">
                  <c:v>1386</c:v>
                </c:pt>
                <c:pt idx="184">
                  <c:v>1387</c:v>
                </c:pt>
                <c:pt idx="185">
                  <c:v>1388</c:v>
                </c:pt>
                <c:pt idx="186">
                  <c:v>1389</c:v>
                </c:pt>
                <c:pt idx="187">
                  <c:v>1390</c:v>
                </c:pt>
                <c:pt idx="188">
                  <c:v>1391</c:v>
                </c:pt>
                <c:pt idx="189">
                  <c:v>1392</c:v>
                </c:pt>
                <c:pt idx="190">
                  <c:v>1393</c:v>
                </c:pt>
                <c:pt idx="191">
                  <c:v>1394</c:v>
                </c:pt>
                <c:pt idx="192">
                  <c:v>1395</c:v>
                </c:pt>
                <c:pt idx="193">
                  <c:v>1396</c:v>
                </c:pt>
                <c:pt idx="194">
                  <c:v>1397</c:v>
                </c:pt>
                <c:pt idx="195">
                  <c:v>1398</c:v>
                </c:pt>
                <c:pt idx="196">
                  <c:v>1399</c:v>
                </c:pt>
                <c:pt idx="197">
                  <c:v>1400</c:v>
                </c:pt>
                <c:pt idx="198">
                  <c:v>1401</c:v>
                </c:pt>
                <c:pt idx="199">
                  <c:v>1402</c:v>
                </c:pt>
                <c:pt idx="200">
                  <c:v>1403</c:v>
                </c:pt>
                <c:pt idx="201">
                  <c:v>1404</c:v>
                </c:pt>
                <c:pt idx="202">
                  <c:v>1405</c:v>
                </c:pt>
                <c:pt idx="203">
                  <c:v>1406</c:v>
                </c:pt>
                <c:pt idx="204">
                  <c:v>1407</c:v>
                </c:pt>
                <c:pt idx="205">
                  <c:v>1408</c:v>
                </c:pt>
                <c:pt idx="206">
                  <c:v>1409</c:v>
                </c:pt>
                <c:pt idx="207">
                  <c:v>1410</c:v>
                </c:pt>
                <c:pt idx="208">
                  <c:v>1411</c:v>
                </c:pt>
                <c:pt idx="209">
                  <c:v>1412</c:v>
                </c:pt>
                <c:pt idx="210">
                  <c:v>1413</c:v>
                </c:pt>
                <c:pt idx="211">
                  <c:v>1414</c:v>
                </c:pt>
                <c:pt idx="212">
                  <c:v>1415</c:v>
                </c:pt>
                <c:pt idx="213">
                  <c:v>1416</c:v>
                </c:pt>
                <c:pt idx="214">
                  <c:v>1417</c:v>
                </c:pt>
                <c:pt idx="215">
                  <c:v>1418</c:v>
                </c:pt>
                <c:pt idx="216">
                  <c:v>1419</c:v>
                </c:pt>
                <c:pt idx="217">
                  <c:v>1420</c:v>
                </c:pt>
                <c:pt idx="218">
                  <c:v>1421</c:v>
                </c:pt>
                <c:pt idx="219">
                  <c:v>1422</c:v>
                </c:pt>
                <c:pt idx="220">
                  <c:v>1423</c:v>
                </c:pt>
                <c:pt idx="221">
                  <c:v>1424</c:v>
                </c:pt>
                <c:pt idx="222">
                  <c:v>1425</c:v>
                </c:pt>
                <c:pt idx="223">
                  <c:v>1426</c:v>
                </c:pt>
                <c:pt idx="224">
                  <c:v>1427</c:v>
                </c:pt>
                <c:pt idx="225">
                  <c:v>1428</c:v>
                </c:pt>
                <c:pt idx="226">
                  <c:v>1429</c:v>
                </c:pt>
                <c:pt idx="227">
                  <c:v>1430</c:v>
                </c:pt>
                <c:pt idx="228">
                  <c:v>1431</c:v>
                </c:pt>
                <c:pt idx="229">
                  <c:v>1432</c:v>
                </c:pt>
                <c:pt idx="230">
                  <c:v>1433</c:v>
                </c:pt>
                <c:pt idx="231">
                  <c:v>1434</c:v>
                </c:pt>
                <c:pt idx="232">
                  <c:v>1435</c:v>
                </c:pt>
                <c:pt idx="233">
                  <c:v>1436</c:v>
                </c:pt>
                <c:pt idx="234">
                  <c:v>1437</c:v>
                </c:pt>
                <c:pt idx="235">
                  <c:v>1438</c:v>
                </c:pt>
                <c:pt idx="236">
                  <c:v>1439</c:v>
                </c:pt>
                <c:pt idx="237">
                  <c:v>1440</c:v>
                </c:pt>
                <c:pt idx="238">
                  <c:v>1441</c:v>
                </c:pt>
                <c:pt idx="239">
                  <c:v>1442</c:v>
                </c:pt>
                <c:pt idx="240">
                  <c:v>1443</c:v>
                </c:pt>
                <c:pt idx="241">
                  <c:v>1444</c:v>
                </c:pt>
                <c:pt idx="242">
                  <c:v>1445</c:v>
                </c:pt>
                <c:pt idx="243">
                  <c:v>1446</c:v>
                </c:pt>
                <c:pt idx="244">
                  <c:v>1447</c:v>
                </c:pt>
                <c:pt idx="245">
                  <c:v>1448</c:v>
                </c:pt>
                <c:pt idx="246">
                  <c:v>1449</c:v>
                </c:pt>
                <c:pt idx="247">
                  <c:v>1450</c:v>
                </c:pt>
                <c:pt idx="248">
                  <c:v>1451</c:v>
                </c:pt>
                <c:pt idx="249">
                  <c:v>1452</c:v>
                </c:pt>
                <c:pt idx="250">
                  <c:v>1453</c:v>
                </c:pt>
                <c:pt idx="251">
                  <c:v>1454</c:v>
                </c:pt>
                <c:pt idx="252">
                  <c:v>1455</c:v>
                </c:pt>
                <c:pt idx="253">
                  <c:v>1456</c:v>
                </c:pt>
                <c:pt idx="254">
                  <c:v>1457</c:v>
                </c:pt>
                <c:pt idx="255">
                  <c:v>1458</c:v>
                </c:pt>
                <c:pt idx="256">
                  <c:v>1459</c:v>
                </c:pt>
                <c:pt idx="257">
                  <c:v>1460</c:v>
                </c:pt>
                <c:pt idx="258">
                  <c:v>1461</c:v>
                </c:pt>
                <c:pt idx="259">
                  <c:v>1462</c:v>
                </c:pt>
                <c:pt idx="260">
                  <c:v>1463</c:v>
                </c:pt>
                <c:pt idx="261">
                  <c:v>1464</c:v>
                </c:pt>
                <c:pt idx="262">
                  <c:v>1465</c:v>
                </c:pt>
                <c:pt idx="263">
                  <c:v>1466</c:v>
                </c:pt>
                <c:pt idx="264">
                  <c:v>1467</c:v>
                </c:pt>
                <c:pt idx="265">
                  <c:v>1468</c:v>
                </c:pt>
                <c:pt idx="266">
                  <c:v>1469</c:v>
                </c:pt>
                <c:pt idx="267">
                  <c:v>1470</c:v>
                </c:pt>
                <c:pt idx="268">
                  <c:v>1471</c:v>
                </c:pt>
                <c:pt idx="269">
                  <c:v>1472</c:v>
                </c:pt>
                <c:pt idx="270">
                  <c:v>1473</c:v>
                </c:pt>
                <c:pt idx="271">
                  <c:v>1474</c:v>
                </c:pt>
                <c:pt idx="272">
                  <c:v>1475</c:v>
                </c:pt>
                <c:pt idx="273">
                  <c:v>1476</c:v>
                </c:pt>
                <c:pt idx="274">
                  <c:v>1477</c:v>
                </c:pt>
                <c:pt idx="275">
                  <c:v>1478</c:v>
                </c:pt>
                <c:pt idx="276">
                  <c:v>1479</c:v>
                </c:pt>
                <c:pt idx="277">
                  <c:v>1480</c:v>
                </c:pt>
                <c:pt idx="278">
                  <c:v>1481</c:v>
                </c:pt>
                <c:pt idx="279">
                  <c:v>1482</c:v>
                </c:pt>
                <c:pt idx="280">
                  <c:v>1483</c:v>
                </c:pt>
                <c:pt idx="281">
                  <c:v>1484</c:v>
                </c:pt>
                <c:pt idx="282">
                  <c:v>1485</c:v>
                </c:pt>
                <c:pt idx="283">
                  <c:v>1486</c:v>
                </c:pt>
                <c:pt idx="284">
                  <c:v>1487</c:v>
                </c:pt>
                <c:pt idx="285">
                  <c:v>1488</c:v>
                </c:pt>
                <c:pt idx="286">
                  <c:v>1489</c:v>
                </c:pt>
                <c:pt idx="287">
                  <c:v>1490</c:v>
                </c:pt>
                <c:pt idx="288">
                  <c:v>1491</c:v>
                </c:pt>
                <c:pt idx="289">
                  <c:v>1492</c:v>
                </c:pt>
                <c:pt idx="290">
                  <c:v>1493</c:v>
                </c:pt>
                <c:pt idx="291">
                  <c:v>1494</c:v>
                </c:pt>
                <c:pt idx="292">
                  <c:v>1495</c:v>
                </c:pt>
                <c:pt idx="293">
                  <c:v>1496</c:v>
                </c:pt>
                <c:pt idx="294">
                  <c:v>1497</c:v>
                </c:pt>
                <c:pt idx="295">
                  <c:v>1498</c:v>
                </c:pt>
                <c:pt idx="296">
                  <c:v>1499</c:v>
                </c:pt>
                <c:pt idx="297">
                  <c:v>1500</c:v>
                </c:pt>
                <c:pt idx="298">
                  <c:v>1501</c:v>
                </c:pt>
                <c:pt idx="299">
                  <c:v>1502</c:v>
                </c:pt>
                <c:pt idx="300">
                  <c:v>1503</c:v>
                </c:pt>
                <c:pt idx="301">
                  <c:v>1504</c:v>
                </c:pt>
                <c:pt idx="302">
                  <c:v>1505</c:v>
                </c:pt>
                <c:pt idx="303">
                  <c:v>1506</c:v>
                </c:pt>
                <c:pt idx="304">
                  <c:v>1507</c:v>
                </c:pt>
                <c:pt idx="305">
                  <c:v>1508</c:v>
                </c:pt>
                <c:pt idx="306">
                  <c:v>1509</c:v>
                </c:pt>
                <c:pt idx="307">
                  <c:v>1510</c:v>
                </c:pt>
                <c:pt idx="308">
                  <c:v>1511</c:v>
                </c:pt>
                <c:pt idx="309">
                  <c:v>1512</c:v>
                </c:pt>
                <c:pt idx="310">
                  <c:v>1513</c:v>
                </c:pt>
                <c:pt idx="311">
                  <c:v>1514</c:v>
                </c:pt>
                <c:pt idx="312">
                  <c:v>1515</c:v>
                </c:pt>
                <c:pt idx="313">
                  <c:v>1516</c:v>
                </c:pt>
                <c:pt idx="314">
                  <c:v>1517</c:v>
                </c:pt>
              </c:numCache>
            </c:numRef>
          </c:xVal>
          <c:yVal>
            <c:numRef>
              <c:f>Graph!$E$1106:$E$1418</c:f>
              <c:numCache>
                <c:formatCode>General</c:formatCode>
                <c:ptCount val="313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E5-4FFD-A233-98A456CAE4E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Graph!$A$1105:$A$1419</c:f>
              <c:numCache>
                <c:formatCode>General</c:formatCode>
                <c:ptCount val="315"/>
                <c:pt idx="0">
                  <c:v>1203</c:v>
                </c:pt>
                <c:pt idx="1">
                  <c:v>1204</c:v>
                </c:pt>
                <c:pt idx="2">
                  <c:v>1205</c:v>
                </c:pt>
                <c:pt idx="3">
                  <c:v>1206</c:v>
                </c:pt>
                <c:pt idx="4">
                  <c:v>1207</c:v>
                </c:pt>
                <c:pt idx="5">
                  <c:v>1208</c:v>
                </c:pt>
                <c:pt idx="6">
                  <c:v>1209</c:v>
                </c:pt>
                <c:pt idx="7">
                  <c:v>1210</c:v>
                </c:pt>
                <c:pt idx="8">
                  <c:v>1211</c:v>
                </c:pt>
                <c:pt idx="9">
                  <c:v>1212</c:v>
                </c:pt>
                <c:pt idx="10">
                  <c:v>1213</c:v>
                </c:pt>
                <c:pt idx="11">
                  <c:v>1214</c:v>
                </c:pt>
                <c:pt idx="12">
                  <c:v>1215</c:v>
                </c:pt>
                <c:pt idx="13">
                  <c:v>1216</c:v>
                </c:pt>
                <c:pt idx="14">
                  <c:v>1217</c:v>
                </c:pt>
                <c:pt idx="15">
                  <c:v>1218</c:v>
                </c:pt>
                <c:pt idx="16">
                  <c:v>1219</c:v>
                </c:pt>
                <c:pt idx="17">
                  <c:v>1220</c:v>
                </c:pt>
                <c:pt idx="18">
                  <c:v>1221</c:v>
                </c:pt>
                <c:pt idx="19">
                  <c:v>1222</c:v>
                </c:pt>
                <c:pt idx="20">
                  <c:v>1223</c:v>
                </c:pt>
                <c:pt idx="21">
                  <c:v>1224</c:v>
                </c:pt>
                <c:pt idx="22">
                  <c:v>1225</c:v>
                </c:pt>
                <c:pt idx="23">
                  <c:v>1226</c:v>
                </c:pt>
                <c:pt idx="24">
                  <c:v>1227</c:v>
                </c:pt>
                <c:pt idx="25">
                  <c:v>1228</c:v>
                </c:pt>
                <c:pt idx="26">
                  <c:v>1229</c:v>
                </c:pt>
                <c:pt idx="27">
                  <c:v>1230</c:v>
                </c:pt>
                <c:pt idx="28">
                  <c:v>1231</c:v>
                </c:pt>
                <c:pt idx="29">
                  <c:v>1232</c:v>
                </c:pt>
                <c:pt idx="30">
                  <c:v>1233</c:v>
                </c:pt>
                <c:pt idx="31">
                  <c:v>1234</c:v>
                </c:pt>
                <c:pt idx="32">
                  <c:v>1235</c:v>
                </c:pt>
                <c:pt idx="33">
                  <c:v>1236</c:v>
                </c:pt>
                <c:pt idx="34">
                  <c:v>1237</c:v>
                </c:pt>
                <c:pt idx="35">
                  <c:v>1238</c:v>
                </c:pt>
                <c:pt idx="36">
                  <c:v>1239</c:v>
                </c:pt>
                <c:pt idx="37">
                  <c:v>1240</c:v>
                </c:pt>
                <c:pt idx="38">
                  <c:v>1241</c:v>
                </c:pt>
                <c:pt idx="39">
                  <c:v>1242</c:v>
                </c:pt>
                <c:pt idx="40">
                  <c:v>1243</c:v>
                </c:pt>
                <c:pt idx="41">
                  <c:v>1244</c:v>
                </c:pt>
                <c:pt idx="42">
                  <c:v>1245</c:v>
                </c:pt>
                <c:pt idx="43">
                  <c:v>1246</c:v>
                </c:pt>
                <c:pt idx="44">
                  <c:v>1247</c:v>
                </c:pt>
                <c:pt idx="45">
                  <c:v>1248</c:v>
                </c:pt>
                <c:pt idx="46">
                  <c:v>1249</c:v>
                </c:pt>
                <c:pt idx="47">
                  <c:v>1250</c:v>
                </c:pt>
                <c:pt idx="48">
                  <c:v>1251</c:v>
                </c:pt>
                <c:pt idx="49">
                  <c:v>1252</c:v>
                </c:pt>
                <c:pt idx="50">
                  <c:v>1253</c:v>
                </c:pt>
                <c:pt idx="51">
                  <c:v>1254</c:v>
                </c:pt>
                <c:pt idx="52">
                  <c:v>1255</c:v>
                </c:pt>
                <c:pt idx="53">
                  <c:v>1256</c:v>
                </c:pt>
                <c:pt idx="54">
                  <c:v>1257</c:v>
                </c:pt>
                <c:pt idx="55">
                  <c:v>1258</c:v>
                </c:pt>
                <c:pt idx="56">
                  <c:v>1259</c:v>
                </c:pt>
                <c:pt idx="57">
                  <c:v>1260</c:v>
                </c:pt>
                <c:pt idx="58">
                  <c:v>1261</c:v>
                </c:pt>
                <c:pt idx="59">
                  <c:v>1262</c:v>
                </c:pt>
                <c:pt idx="60">
                  <c:v>1263</c:v>
                </c:pt>
                <c:pt idx="61">
                  <c:v>1264</c:v>
                </c:pt>
                <c:pt idx="62">
                  <c:v>1265</c:v>
                </c:pt>
                <c:pt idx="63">
                  <c:v>1266</c:v>
                </c:pt>
                <c:pt idx="64">
                  <c:v>1267</c:v>
                </c:pt>
                <c:pt idx="65">
                  <c:v>1268</c:v>
                </c:pt>
                <c:pt idx="66">
                  <c:v>1269</c:v>
                </c:pt>
                <c:pt idx="67">
                  <c:v>1270</c:v>
                </c:pt>
                <c:pt idx="68">
                  <c:v>1271</c:v>
                </c:pt>
                <c:pt idx="69">
                  <c:v>1272</c:v>
                </c:pt>
                <c:pt idx="70">
                  <c:v>1273</c:v>
                </c:pt>
                <c:pt idx="71">
                  <c:v>1274</c:v>
                </c:pt>
                <c:pt idx="72">
                  <c:v>1275</c:v>
                </c:pt>
                <c:pt idx="73">
                  <c:v>1276</c:v>
                </c:pt>
                <c:pt idx="74">
                  <c:v>1277</c:v>
                </c:pt>
                <c:pt idx="75">
                  <c:v>1278</c:v>
                </c:pt>
                <c:pt idx="76">
                  <c:v>1279</c:v>
                </c:pt>
                <c:pt idx="77">
                  <c:v>1280</c:v>
                </c:pt>
                <c:pt idx="78">
                  <c:v>1281</c:v>
                </c:pt>
                <c:pt idx="79">
                  <c:v>1282</c:v>
                </c:pt>
                <c:pt idx="80">
                  <c:v>1283</c:v>
                </c:pt>
                <c:pt idx="81">
                  <c:v>1284</c:v>
                </c:pt>
                <c:pt idx="82">
                  <c:v>1285</c:v>
                </c:pt>
                <c:pt idx="83">
                  <c:v>1286</c:v>
                </c:pt>
                <c:pt idx="84">
                  <c:v>1287</c:v>
                </c:pt>
                <c:pt idx="85">
                  <c:v>1288</c:v>
                </c:pt>
                <c:pt idx="86">
                  <c:v>1289</c:v>
                </c:pt>
                <c:pt idx="87">
                  <c:v>1290</c:v>
                </c:pt>
                <c:pt idx="88">
                  <c:v>1291</c:v>
                </c:pt>
                <c:pt idx="89">
                  <c:v>1292</c:v>
                </c:pt>
                <c:pt idx="90">
                  <c:v>1293</c:v>
                </c:pt>
                <c:pt idx="91">
                  <c:v>1294</c:v>
                </c:pt>
                <c:pt idx="92">
                  <c:v>1295</c:v>
                </c:pt>
                <c:pt idx="93">
                  <c:v>1296</c:v>
                </c:pt>
                <c:pt idx="94">
                  <c:v>1297</c:v>
                </c:pt>
                <c:pt idx="95">
                  <c:v>1298</c:v>
                </c:pt>
                <c:pt idx="96">
                  <c:v>1299</c:v>
                </c:pt>
                <c:pt idx="97">
                  <c:v>1300</c:v>
                </c:pt>
                <c:pt idx="98">
                  <c:v>1301</c:v>
                </c:pt>
                <c:pt idx="99">
                  <c:v>1302</c:v>
                </c:pt>
                <c:pt idx="100">
                  <c:v>1303</c:v>
                </c:pt>
                <c:pt idx="101">
                  <c:v>1304</c:v>
                </c:pt>
                <c:pt idx="102">
                  <c:v>1305</c:v>
                </c:pt>
                <c:pt idx="103">
                  <c:v>1306</c:v>
                </c:pt>
                <c:pt idx="104">
                  <c:v>1307</c:v>
                </c:pt>
                <c:pt idx="105">
                  <c:v>1308</c:v>
                </c:pt>
                <c:pt idx="106">
                  <c:v>1309</c:v>
                </c:pt>
                <c:pt idx="107">
                  <c:v>1310</c:v>
                </c:pt>
                <c:pt idx="108">
                  <c:v>1311</c:v>
                </c:pt>
                <c:pt idx="109">
                  <c:v>1312</c:v>
                </c:pt>
                <c:pt idx="110">
                  <c:v>1313</c:v>
                </c:pt>
                <c:pt idx="111">
                  <c:v>1314</c:v>
                </c:pt>
                <c:pt idx="112">
                  <c:v>1315</c:v>
                </c:pt>
                <c:pt idx="113">
                  <c:v>1316</c:v>
                </c:pt>
                <c:pt idx="114">
                  <c:v>1317</c:v>
                </c:pt>
                <c:pt idx="115">
                  <c:v>1318</c:v>
                </c:pt>
                <c:pt idx="116">
                  <c:v>1319</c:v>
                </c:pt>
                <c:pt idx="117">
                  <c:v>1320</c:v>
                </c:pt>
                <c:pt idx="118">
                  <c:v>1321</c:v>
                </c:pt>
                <c:pt idx="119">
                  <c:v>1322</c:v>
                </c:pt>
                <c:pt idx="120">
                  <c:v>1323</c:v>
                </c:pt>
                <c:pt idx="121">
                  <c:v>1324</c:v>
                </c:pt>
                <c:pt idx="122">
                  <c:v>1325</c:v>
                </c:pt>
                <c:pt idx="123">
                  <c:v>1326</c:v>
                </c:pt>
                <c:pt idx="124">
                  <c:v>1327</c:v>
                </c:pt>
                <c:pt idx="125">
                  <c:v>1328</c:v>
                </c:pt>
                <c:pt idx="126">
                  <c:v>1329</c:v>
                </c:pt>
                <c:pt idx="127">
                  <c:v>1330</c:v>
                </c:pt>
                <c:pt idx="128">
                  <c:v>1331</c:v>
                </c:pt>
                <c:pt idx="129">
                  <c:v>1332</c:v>
                </c:pt>
                <c:pt idx="130">
                  <c:v>1333</c:v>
                </c:pt>
                <c:pt idx="131">
                  <c:v>1334</c:v>
                </c:pt>
                <c:pt idx="132">
                  <c:v>1335</c:v>
                </c:pt>
                <c:pt idx="133">
                  <c:v>1336</c:v>
                </c:pt>
                <c:pt idx="134">
                  <c:v>1337</c:v>
                </c:pt>
                <c:pt idx="135">
                  <c:v>1338</c:v>
                </c:pt>
                <c:pt idx="136">
                  <c:v>1339</c:v>
                </c:pt>
                <c:pt idx="137">
                  <c:v>1340</c:v>
                </c:pt>
                <c:pt idx="138">
                  <c:v>1341</c:v>
                </c:pt>
                <c:pt idx="139">
                  <c:v>1342</c:v>
                </c:pt>
                <c:pt idx="140">
                  <c:v>1343</c:v>
                </c:pt>
                <c:pt idx="141">
                  <c:v>1344</c:v>
                </c:pt>
                <c:pt idx="142">
                  <c:v>1345</c:v>
                </c:pt>
                <c:pt idx="143">
                  <c:v>1346</c:v>
                </c:pt>
                <c:pt idx="144">
                  <c:v>1347</c:v>
                </c:pt>
                <c:pt idx="145">
                  <c:v>1348</c:v>
                </c:pt>
                <c:pt idx="146">
                  <c:v>1349</c:v>
                </c:pt>
                <c:pt idx="147">
                  <c:v>1350</c:v>
                </c:pt>
                <c:pt idx="148">
                  <c:v>1351</c:v>
                </c:pt>
                <c:pt idx="149">
                  <c:v>1352</c:v>
                </c:pt>
                <c:pt idx="150">
                  <c:v>1353</c:v>
                </c:pt>
                <c:pt idx="151">
                  <c:v>1354</c:v>
                </c:pt>
                <c:pt idx="152">
                  <c:v>1355</c:v>
                </c:pt>
                <c:pt idx="153">
                  <c:v>1356</c:v>
                </c:pt>
                <c:pt idx="154">
                  <c:v>1357</c:v>
                </c:pt>
                <c:pt idx="155">
                  <c:v>1358</c:v>
                </c:pt>
                <c:pt idx="156">
                  <c:v>1359</c:v>
                </c:pt>
                <c:pt idx="157">
                  <c:v>1360</c:v>
                </c:pt>
                <c:pt idx="158">
                  <c:v>1361</c:v>
                </c:pt>
                <c:pt idx="159">
                  <c:v>1362</c:v>
                </c:pt>
                <c:pt idx="160">
                  <c:v>1363</c:v>
                </c:pt>
                <c:pt idx="161">
                  <c:v>1364</c:v>
                </c:pt>
                <c:pt idx="162">
                  <c:v>1365</c:v>
                </c:pt>
                <c:pt idx="163">
                  <c:v>1366</c:v>
                </c:pt>
                <c:pt idx="164">
                  <c:v>1367</c:v>
                </c:pt>
                <c:pt idx="165">
                  <c:v>1368</c:v>
                </c:pt>
                <c:pt idx="166">
                  <c:v>1369</c:v>
                </c:pt>
                <c:pt idx="167">
                  <c:v>1370</c:v>
                </c:pt>
                <c:pt idx="168">
                  <c:v>1371</c:v>
                </c:pt>
                <c:pt idx="169">
                  <c:v>1372</c:v>
                </c:pt>
                <c:pt idx="170">
                  <c:v>1373</c:v>
                </c:pt>
                <c:pt idx="171">
                  <c:v>1374</c:v>
                </c:pt>
                <c:pt idx="172">
                  <c:v>1375</c:v>
                </c:pt>
                <c:pt idx="173">
                  <c:v>1376</c:v>
                </c:pt>
                <c:pt idx="174">
                  <c:v>1377</c:v>
                </c:pt>
                <c:pt idx="175">
                  <c:v>1378</c:v>
                </c:pt>
                <c:pt idx="176">
                  <c:v>1379</c:v>
                </c:pt>
                <c:pt idx="177">
                  <c:v>1380</c:v>
                </c:pt>
                <c:pt idx="178">
                  <c:v>1381</c:v>
                </c:pt>
                <c:pt idx="179">
                  <c:v>1382</c:v>
                </c:pt>
                <c:pt idx="180">
                  <c:v>1383</c:v>
                </c:pt>
                <c:pt idx="181">
                  <c:v>1384</c:v>
                </c:pt>
                <c:pt idx="182">
                  <c:v>1385</c:v>
                </c:pt>
                <c:pt idx="183">
                  <c:v>1386</c:v>
                </c:pt>
                <c:pt idx="184">
                  <c:v>1387</c:v>
                </c:pt>
                <c:pt idx="185">
                  <c:v>1388</c:v>
                </c:pt>
                <c:pt idx="186">
                  <c:v>1389</c:v>
                </c:pt>
                <c:pt idx="187">
                  <c:v>1390</c:v>
                </c:pt>
                <c:pt idx="188">
                  <c:v>1391</c:v>
                </c:pt>
                <c:pt idx="189">
                  <c:v>1392</c:v>
                </c:pt>
                <c:pt idx="190">
                  <c:v>1393</c:v>
                </c:pt>
                <c:pt idx="191">
                  <c:v>1394</c:v>
                </c:pt>
                <c:pt idx="192">
                  <c:v>1395</c:v>
                </c:pt>
                <c:pt idx="193">
                  <c:v>1396</c:v>
                </c:pt>
                <c:pt idx="194">
                  <c:v>1397</c:v>
                </c:pt>
                <c:pt idx="195">
                  <c:v>1398</c:v>
                </c:pt>
                <c:pt idx="196">
                  <c:v>1399</c:v>
                </c:pt>
                <c:pt idx="197">
                  <c:v>1400</c:v>
                </c:pt>
                <c:pt idx="198">
                  <c:v>1401</c:v>
                </c:pt>
                <c:pt idx="199">
                  <c:v>1402</c:v>
                </c:pt>
                <c:pt idx="200">
                  <c:v>1403</c:v>
                </c:pt>
                <c:pt idx="201">
                  <c:v>1404</c:v>
                </c:pt>
                <c:pt idx="202">
                  <c:v>1405</c:v>
                </c:pt>
                <c:pt idx="203">
                  <c:v>1406</c:v>
                </c:pt>
                <c:pt idx="204">
                  <c:v>1407</c:v>
                </c:pt>
                <c:pt idx="205">
                  <c:v>1408</c:v>
                </c:pt>
                <c:pt idx="206">
                  <c:v>1409</c:v>
                </c:pt>
                <c:pt idx="207">
                  <c:v>1410</c:v>
                </c:pt>
                <c:pt idx="208">
                  <c:v>1411</c:v>
                </c:pt>
                <c:pt idx="209">
                  <c:v>1412</c:v>
                </c:pt>
                <c:pt idx="210">
                  <c:v>1413</c:v>
                </c:pt>
                <c:pt idx="211">
                  <c:v>1414</c:v>
                </c:pt>
                <c:pt idx="212">
                  <c:v>1415</c:v>
                </c:pt>
                <c:pt idx="213">
                  <c:v>1416</c:v>
                </c:pt>
                <c:pt idx="214">
                  <c:v>1417</c:v>
                </c:pt>
                <c:pt idx="215">
                  <c:v>1418</c:v>
                </c:pt>
                <c:pt idx="216">
                  <c:v>1419</c:v>
                </c:pt>
                <c:pt idx="217">
                  <c:v>1420</c:v>
                </c:pt>
                <c:pt idx="218">
                  <c:v>1421</c:v>
                </c:pt>
                <c:pt idx="219">
                  <c:v>1422</c:v>
                </c:pt>
                <c:pt idx="220">
                  <c:v>1423</c:v>
                </c:pt>
                <c:pt idx="221">
                  <c:v>1424</c:v>
                </c:pt>
                <c:pt idx="222">
                  <c:v>1425</c:v>
                </c:pt>
                <c:pt idx="223">
                  <c:v>1426</c:v>
                </c:pt>
                <c:pt idx="224">
                  <c:v>1427</c:v>
                </c:pt>
                <c:pt idx="225">
                  <c:v>1428</c:v>
                </c:pt>
                <c:pt idx="226">
                  <c:v>1429</c:v>
                </c:pt>
                <c:pt idx="227">
                  <c:v>1430</c:v>
                </c:pt>
                <c:pt idx="228">
                  <c:v>1431</c:v>
                </c:pt>
                <c:pt idx="229">
                  <c:v>1432</c:v>
                </c:pt>
                <c:pt idx="230">
                  <c:v>1433</c:v>
                </c:pt>
                <c:pt idx="231">
                  <c:v>1434</c:v>
                </c:pt>
                <c:pt idx="232">
                  <c:v>1435</c:v>
                </c:pt>
                <c:pt idx="233">
                  <c:v>1436</c:v>
                </c:pt>
                <c:pt idx="234">
                  <c:v>1437</c:v>
                </c:pt>
                <c:pt idx="235">
                  <c:v>1438</c:v>
                </c:pt>
                <c:pt idx="236">
                  <c:v>1439</c:v>
                </c:pt>
                <c:pt idx="237">
                  <c:v>1440</c:v>
                </c:pt>
                <c:pt idx="238">
                  <c:v>1441</c:v>
                </c:pt>
                <c:pt idx="239">
                  <c:v>1442</c:v>
                </c:pt>
                <c:pt idx="240">
                  <c:v>1443</c:v>
                </c:pt>
                <c:pt idx="241">
                  <c:v>1444</c:v>
                </c:pt>
                <c:pt idx="242">
                  <c:v>1445</c:v>
                </c:pt>
                <c:pt idx="243">
                  <c:v>1446</c:v>
                </c:pt>
                <c:pt idx="244">
                  <c:v>1447</c:v>
                </c:pt>
                <c:pt idx="245">
                  <c:v>1448</c:v>
                </c:pt>
                <c:pt idx="246">
                  <c:v>1449</c:v>
                </c:pt>
                <c:pt idx="247">
                  <c:v>1450</c:v>
                </c:pt>
                <c:pt idx="248">
                  <c:v>1451</c:v>
                </c:pt>
                <c:pt idx="249">
                  <c:v>1452</c:v>
                </c:pt>
                <c:pt idx="250">
                  <c:v>1453</c:v>
                </c:pt>
                <c:pt idx="251">
                  <c:v>1454</c:v>
                </c:pt>
                <c:pt idx="252">
                  <c:v>1455</c:v>
                </c:pt>
                <c:pt idx="253">
                  <c:v>1456</c:v>
                </c:pt>
                <c:pt idx="254">
                  <c:v>1457</c:v>
                </c:pt>
                <c:pt idx="255">
                  <c:v>1458</c:v>
                </c:pt>
                <c:pt idx="256">
                  <c:v>1459</c:v>
                </c:pt>
                <c:pt idx="257">
                  <c:v>1460</c:v>
                </c:pt>
                <c:pt idx="258">
                  <c:v>1461</c:v>
                </c:pt>
                <c:pt idx="259">
                  <c:v>1462</c:v>
                </c:pt>
                <c:pt idx="260">
                  <c:v>1463</c:v>
                </c:pt>
                <c:pt idx="261">
                  <c:v>1464</c:v>
                </c:pt>
                <c:pt idx="262">
                  <c:v>1465</c:v>
                </c:pt>
                <c:pt idx="263">
                  <c:v>1466</c:v>
                </c:pt>
                <c:pt idx="264">
                  <c:v>1467</c:v>
                </c:pt>
                <c:pt idx="265">
                  <c:v>1468</c:v>
                </c:pt>
                <c:pt idx="266">
                  <c:v>1469</c:v>
                </c:pt>
                <c:pt idx="267">
                  <c:v>1470</c:v>
                </c:pt>
                <c:pt idx="268">
                  <c:v>1471</c:v>
                </c:pt>
                <c:pt idx="269">
                  <c:v>1472</c:v>
                </c:pt>
                <c:pt idx="270">
                  <c:v>1473</c:v>
                </c:pt>
                <c:pt idx="271">
                  <c:v>1474</c:v>
                </c:pt>
                <c:pt idx="272">
                  <c:v>1475</c:v>
                </c:pt>
                <c:pt idx="273">
                  <c:v>1476</c:v>
                </c:pt>
                <c:pt idx="274">
                  <c:v>1477</c:v>
                </c:pt>
                <c:pt idx="275">
                  <c:v>1478</c:v>
                </c:pt>
                <c:pt idx="276">
                  <c:v>1479</c:v>
                </c:pt>
                <c:pt idx="277">
                  <c:v>1480</c:v>
                </c:pt>
                <c:pt idx="278">
                  <c:v>1481</c:v>
                </c:pt>
                <c:pt idx="279">
                  <c:v>1482</c:v>
                </c:pt>
                <c:pt idx="280">
                  <c:v>1483</c:v>
                </c:pt>
                <c:pt idx="281">
                  <c:v>1484</c:v>
                </c:pt>
                <c:pt idx="282">
                  <c:v>1485</c:v>
                </c:pt>
                <c:pt idx="283">
                  <c:v>1486</c:v>
                </c:pt>
                <c:pt idx="284">
                  <c:v>1487</c:v>
                </c:pt>
                <c:pt idx="285">
                  <c:v>1488</c:v>
                </c:pt>
                <c:pt idx="286">
                  <c:v>1489</c:v>
                </c:pt>
                <c:pt idx="287">
                  <c:v>1490</c:v>
                </c:pt>
                <c:pt idx="288">
                  <c:v>1491</c:v>
                </c:pt>
                <c:pt idx="289">
                  <c:v>1492</c:v>
                </c:pt>
                <c:pt idx="290">
                  <c:v>1493</c:v>
                </c:pt>
                <c:pt idx="291">
                  <c:v>1494</c:v>
                </c:pt>
                <c:pt idx="292">
                  <c:v>1495</c:v>
                </c:pt>
                <c:pt idx="293">
                  <c:v>1496</c:v>
                </c:pt>
                <c:pt idx="294">
                  <c:v>1497</c:v>
                </c:pt>
                <c:pt idx="295">
                  <c:v>1498</c:v>
                </c:pt>
                <c:pt idx="296">
                  <c:v>1499</c:v>
                </c:pt>
                <c:pt idx="297">
                  <c:v>1500</c:v>
                </c:pt>
                <c:pt idx="298">
                  <c:v>1501</c:v>
                </c:pt>
                <c:pt idx="299">
                  <c:v>1502</c:v>
                </c:pt>
                <c:pt idx="300">
                  <c:v>1503</c:v>
                </c:pt>
                <c:pt idx="301">
                  <c:v>1504</c:v>
                </c:pt>
                <c:pt idx="302">
                  <c:v>1505</c:v>
                </c:pt>
                <c:pt idx="303">
                  <c:v>1506</c:v>
                </c:pt>
                <c:pt idx="304">
                  <c:v>1507</c:v>
                </c:pt>
                <c:pt idx="305">
                  <c:v>1508</c:v>
                </c:pt>
                <c:pt idx="306">
                  <c:v>1509</c:v>
                </c:pt>
                <c:pt idx="307">
                  <c:v>1510</c:v>
                </c:pt>
                <c:pt idx="308">
                  <c:v>1511</c:v>
                </c:pt>
                <c:pt idx="309">
                  <c:v>1512</c:v>
                </c:pt>
                <c:pt idx="310">
                  <c:v>1513</c:v>
                </c:pt>
                <c:pt idx="311">
                  <c:v>1514</c:v>
                </c:pt>
                <c:pt idx="312">
                  <c:v>1515</c:v>
                </c:pt>
                <c:pt idx="313">
                  <c:v>1516</c:v>
                </c:pt>
                <c:pt idx="314">
                  <c:v>1517</c:v>
                </c:pt>
              </c:numCache>
            </c:numRef>
          </c:xVal>
          <c:yVal>
            <c:numRef>
              <c:f>Graph!$G$1106:$G$1418</c:f>
              <c:numCache>
                <c:formatCode>General</c:formatCode>
                <c:ptCount val="3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E5-4FFD-A233-98A456CAE4E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Graph!$A$1105:$A$1419</c:f>
              <c:numCache>
                <c:formatCode>General</c:formatCode>
                <c:ptCount val="315"/>
                <c:pt idx="0">
                  <c:v>1203</c:v>
                </c:pt>
                <c:pt idx="1">
                  <c:v>1204</c:v>
                </c:pt>
                <c:pt idx="2">
                  <c:v>1205</c:v>
                </c:pt>
                <c:pt idx="3">
                  <c:v>1206</c:v>
                </c:pt>
                <c:pt idx="4">
                  <c:v>1207</c:v>
                </c:pt>
                <c:pt idx="5">
                  <c:v>1208</c:v>
                </c:pt>
                <c:pt idx="6">
                  <c:v>1209</c:v>
                </c:pt>
                <c:pt idx="7">
                  <c:v>1210</c:v>
                </c:pt>
                <c:pt idx="8">
                  <c:v>1211</c:v>
                </c:pt>
                <c:pt idx="9">
                  <c:v>1212</c:v>
                </c:pt>
                <c:pt idx="10">
                  <c:v>1213</c:v>
                </c:pt>
                <c:pt idx="11">
                  <c:v>1214</c:v>
                </c:pt>
                <c:pt idx="12">
                  <c:v>1215</c:v>
                </c:pt>
                <c:pt idx="13">
                  <c:v>1216</c:v>
                </c:pt>
                <c:pt idx="14">
                  <c:v>1217</c:v>
                </c:pt>
                <c:pt idx="15">
                  <c:v>1218</c:v>
                </c:pt>
                <c:pt idx="16">
                  <c:v>1219</c:v>
                </c:pt>
                <c:pt idx="17">
                  <c:v>1220</c:v>
                </c:pt>
                <c:pt idx="18">
                  <c:v>1221</c:v>
                </c:pt>
                <c:pt idx="19">
                  <c:v>1222</c:v>
                </c:pt>
                <c:pt idx="20">
                  <c:v>1223</c:v>
                </c:pt>
                <c:pt idx="21">
                  <c:v>1224</c:v>
                </c:pt>
                <c:pt idx="22">
                  <c:v>1225</c:v>
                </c:pt>
                <c:pt idx="23">
                  <c:v>1226</c:v>
                </c:pt>
                <c:pt idx="24">
                  <c:v>1227</c:v>
                </c:pt>
                <c:pt idx="25">
                  <c:v>1228</c:v>
                </c:pt>
                <c:pt idx="26">
                  <c:v>1229</c:v>
                </c:pt>
                <c:pt idx="27">
                  <c:v>1230</c:v>
                </c:pt>
                <c:pt idx="28">
                  <c:v>1231</c:v>
                </c:pt>
                <c:pt idx="29">
                  <c:v>1232</c:v>
                </c:pt>
                <c:pt idx="30">
                  <c:v>1233</c:v>
                </c:pt>
                <c:pt idx="31">
                  <c:v>1234</c:v>
                </c:pt>
                <c:pt idx="32">
                  <c:v>1235</c:v>
                </c:pt>
                <c:pt idx="33">
                  <c:v>1236</c:v>
                </c:pt>
                <c:pt idx="34">
                  <c:v>1237</c:v>
                </c:pt>
                <c:pt idx="35">
                  <c:v>1238</c:v>
                </c:pt>
                <c:pt idx="36">
                  <c:v>1239</c:v>
                </c:pt>
                <c:pt idx="37">
                  <c:v>1240</c:v>
                </c:pt>
                <c:pt idx="38">
                  <c:v>1241</c:v>
                </c:pt>
                <c:pt idx="39">
                  <c:v>1242</c:v>
                </c:pt>
                <c:pt idx="40">
                  <c:v>1243</c:v>
                </c:pt>
                <c:pt idx="41">
                  <c:v>1244</c:v>
                </c:pt>
                <c:pt idx="42">
                  <c:v>1245</c:v>
                </c:pt>
                <c:pt idx="43">
                  <c:v>1246</c:v>
                </c:pt>
                <c:pt idx="44">
                  <c:v>1247</c:v>
                </c:pt>
                <c:pt idx="45">
                  <c:v>1248</c:v>
                </c:pt>
                <c:pt idx="46">
                  <c:v>1249</c:v>
                </c:pt>
                <c:pt idx="47">
                  <c:v>1250</c:v>
                </c:pt>
                <c:pt idx="48">
                  <c:v>1251</c:v>
                </c:pt>
                <c:pt idx="49">
                  <c:v>1252</c:v>
                </c:pt>
                <c:pt idx="50">
                  <c:v>1253</c:v>
                </c:pt>
                <c:pt idx="51">
                  <c:v>1254</c:v>
                </c:pt>
                <c:pt idx="52">
                  <c:v>1255</c:v>
                </c:pt>
                <c:pt idx="53">
                  <c:v>1256</c:v>
                </c:pt>
                <c:pt idx="54">
                  <c:v>1257</c:v>
                </c:pt>
                <c:pt idx="55">
                  <c:v>1258</c:v>
                </c:pt>
                <c:pt idx="56">
                  <c:v>1259</c:v>
                </c:pt>
                <c:pt idx="57">
                  <c:v>1260</c:v>
                </c:pt>
                <c:pt idx="58">
                  <c:v>1261</c:v>
                </c:pt>
                <c:pt idx="59">
                  <c:v>1262</c:v>
                </c:pt>
                <c:pt idx="60">
                  <c:v>1263</c:v>
                </c:pt>
                <c:pt idx="61">
                  <c:v>1264</c:v>
                </c:pt>
                <c:pt idx="62">
                  <c:v>1265</c:v>
                </c:pt>
                <c:pt idx="63">
                  <c:v>1266</c:v>
                </c:pt>
                <c:pt idx="64">
                  <c:v>1267</c:v>
                </c:pt>
                <c:pt idx="65">
                  <c:v>1268</c:v>
                </c:pt>
                <c:pt idx="66">
                  <c:v>1269</c:v>
                </c:pt>
                <c:pt idx="67">
                  <c:v>1270</c:v>
                </c:pt>
                <c:pt idx="68">
                  <c:v>1271</c:v>
                </c:pt>
                <c:pt idx="69">
                  <c:v>1272</c:v>
                </c:pt>
                <c:pt idx="70">
                  <c:v>1273</c:v>
                </c:pt>
                <c:pt idx="71">
                  <c:v>1274</c:v>
                </c:pt>
                <c:pt idx="72">
                  <c:v>1275</c:v>
                </c:pt>
                <c:pt idx="73">
                  <c:v>1276</c:v>
                </c:pt>
                <c:pt idx="74">
                  <c:v>1277</c:v>
                </c:pt>
                <c:pt idx="75">
                  <c:v>1278</c:v>
                </c:pt>
                <c:pt idx="76">
                  <c:v>1279</c:v>
                </c:pt>
                <c:pt idx="77">
                  <c:v>1280</c:v>
                </c:pt>
                <c:pt idx="78">
                  <c:v>1281</c:v>
                </c:pt>
                <c:pt idx="79">
                  <c:v>1282</c:v>
                </c:pt>
                <c:pt idx="80">
                  <c:v>1283</c:v>
                </c:pt>
                <c:pt idx="81">
                  <c:v>1284</c:v>
                </c:pt>
                <c:pt idx="82">
                  <c:v>1285</c:v>
                </c:pt>
                <c:pt idx="83">
                  <c:v>1286</c:v>
                </c:pt>
                <c:pt idx="84">
                  <c:v>1287</c:v>
                </c:pt>
                <c:pt idx="85">
                  <c:v>1288</c:v>
                </c:pt>
                <c:pt idx="86">
                  <c:v>1289</c:v>
                </c:pt>
                <c:pt idx="87">
                  <c:v>1290</c:v>
                </c:pt>
                <c:pt idx="88">
                  <c:v>1291</c:v>
                </c:pt>
                <c:pt idx="89">
                  <c:v>1292</c:v>
                </c:pt>
                <c:pt idx="90">
                  <c:v>1293</c:v>
                </c:pt>
                <c:pt idx="91">
                  <c:v>1294</c:v>
                </c:pt>
                <c:pt idx="92">
                  <c:v>1295</c:v>
                </c:pt>
                <c:pt idx="93">
                  <c:v>1296</c:v>
                </c:pt>
                <c:pt idx="94">
                  <c:v>1297</c:v>
                </c:pt>
                <c:pt idx="95">
                  <c:v>1298</c:v>
                </c:pt>
                <c:pt idx="96">
                  <c:v>1299</c:v>
                </c:pt>
                <c:pt idx="97">
                  <c:v>1300</c:v>
                </c:pt>
                <c:pt idx="98">
                  <c:v>1301</c:v>
                </c:pt>
                <c:pt idx="99">
                  <c:v>1302</c:v>
                </c:pt>
                <c:pt idx="100">
                  <c:v>1303</c:v>
                </c:pt>
                <c:pt idx="101">
                  <c:v>1304</c:v>
                </c:pt>
                <c:pt idx="102">
                  <c:v>1305</c:v>
                </c:pt>
                <c:pt idx="103">
                  <c:v>1306</c:v>
                </c:pt>
                <c:pt idx="104">
                  <c:v>1307</c:v>
                </c:pt>
                <c:pt idx="105">
                  <c:v>1308</c:v>
                </c:pt>
                <c:pt idx="106">
                  <c:v>1309</c:v>
                </c:pt>
                <c:pt idx="107">
                  <c:v>1310</c:v>
                </c:pt>
                <c:pt idx="108">
                  <c:v>1311</c:v>
                </c:pt>
                <c:pt idx="109">
                  <c:v>1312</c:v>
                </c:pt>
                <c:pt idx="110">
                  <c:v>1313</c:v>
                </c:pt>
                <c:pt idx="111">
                  <c:v>1314</c:v>
                </c:pt>
                <c:pt idx="112">
                  <c:v>1315</c:v>
                </c:pt>
                <c:pt idx="113">
                  <c:v>1316</c:v>
                </c:pt>
                <c:pt idx="114">
                  <c:v>1317</c:v>
                </c:pt>
                <c:pt idx="115">
                  <c:v>1318</c:v>
                </c:pt>
                <c:pt idx="116">
                  <c:v>1319</c:v>
                </c:pt>
                <c:pt idx="117">
                  <c:v>1320</c:v>
                </c:pt>
                <c:pt idx="118">
                  <c:v>1321</c:v>
                </c:pt>
                <c:pt idx="119">
                  <c:v>1322</c:v>
                </c:pt>
                <c:pt idx="120">
                  <c:v>1323</c:v>
                </c:pt>
                <c:pt idx="121">
                  <c:v>1324</c:v>
                </c:pt>
                <c:pt idx="122">
                  <c:v>1325</c:v>
                </c:pt>
                <c:pt idx="123">
                  <c:v>1326</c:v>
                </c:pt>
                <c:pt idx="124">
                  <c:v>1327</c:v>
                </c:pt>
                <c:pt idx="125">
                  <c:v>1328</c:v>
                </c:pt>
                <c:pt idx="126">
                  <c:v>1329</c:v>
                </c:pt>
                <c:pt idx="127">
                  <c:v>1330</c:v>
                </c:pt>
                <c:pt idx="128">
                  <c:v>1331</c:v>
                </c:pt>
                <c:pt idx="129">
                  <c:v>1332</c:v>
                </c:pt>
                <c:pt idx="130">
                  <c:v>1333</c:v>
                </c:pt>
                <c:pt idx="131">
                  <c:v>1334</c:v>
                </c:pt>
                <c:pt idx="132">
                  <c:v>1335</c:v>
                </c:pt>
                <c:pt idx="133">
                  <c:v>1336</c:v>
                </c:pt>
                <c:pt idx="134">
                  <c:v>1337</c:v>
                </c:pt>
                <c:pt idx="135">
                  <c:v>1338</c:v>
                </c:pt>
                <c:pt idx="136">
                  <c:v>1339</c:v>
                </c:pt>
                <c:pt idx="137">
                  <c:v>1340</c:v>
                </c:pt>
                <c:pt idx="138">
                  <c:v>1341</c:v>
                </c:pt>
                <c:pt idx="139">
                  <c:v>1342</c:v>
                </c:pt>
                <c:pt idx="140">
                  <c:v>1343</c:v>
                </c:pt>
                <c:pt idx="141">
                  <c:v>1344</c:v>
                </c:pt>
                <c:pt idx="142">
                  <c:v>1345</c:v>
                </c:pt>
                <c:pt idx="143">
                  <c:v>1346</c:v>
                </c:pt>
                <c:pt idx="144">
                  <c:v>1347</c:v>
                </c:pt>
                <c:pt idx="145">
                  <c:v>1348</c:v>
                </c:pt>
                <c:pt idx="146">
                  <c:v>1349</c:v>
                </c:pt>
                <c:pt idx="147">
                  <c:v>1350</c:v>
                </c:pt>
                <c:pt idx="148">
                  <c:v>1351</c:v>
                </c:pt>
                <c:pt idx="149">
                  <c:v>1352</c:v>
                </c:pt>
                <c:pt idx="150">
                  <c:v>1353</c:v>
                </c:pt>
                <c:pt idx="151">
                  <c:v>1354</c:v>
                </c:pt>
                <c:pt idx="152">
                  <c:v>1355</c:v>
                </c:pt>
                <c:pt idx="153">
                  <c:v>1356</c:v>
                </c:pt>
                <c:pt idx="154">
                  <c:v>1357</c:v>
                </c:pt>
                <c:pt idx="155">
                  <c:v>1358</c:v>
                </c:pt>
                <c:pt idx="156">
                  <c:v>1359</c:v>
                </c:pt>
                <c:pt idx="157">
                  <c:v>1360</c:v>
                </c:pt>
                <c:pt idx="158">
                  <c:v>1361</c:v>
                </c:pt>
                <c:pt idx="159">
                  <c:v>1362</c:v>
                </c:pt>
                <c:pt idx="160">
                  <c:v>1363</c:v>
                </c:pt>
                <c:pt idx="161">
                  <c:v>1364</c:v>
                </c:pt>
                <c:pt idx="162">
                  <c:v>1365</c:v>
                </c:pt>
                <c:pt idx="163">
                  <c:v>1366</c:v>
                </c:pt>
                <c:pt idx="164">
                  <c:v>1367</c:v>
                </c:pt>
                <c:pt idx="165">
                  <c:v>1368</c:v>
                </c:pt>
                <c:pt idx="166">
                  <c:v>1369</c:v>
                </c:pt>
                <c:pt idx="167">
                  <c:v>1370</c:v>
                </c:pt>
                <c:pt idx="168">
                  <c:v>1371</c:v>
                </c:pt>
                <c:pt idx="169">
                  <c:v>1372</c:v>
                </c:pt>
                <c:pt idx="170">
                  <c:v>1373</c:v>
                </c:pt>
                <c:pt idx="171">
                  <c:v>1374</c:v>
                </c:pt>
                <c:pt idx="172">
                  <c:v>1375</c:v>
                </c:pt>
                <c:pt idx="173">
                  <c:v>1376</c:v>
                </c:pt>
                <c:pt idx="174">
                  <c:v>1377</c:v>
                </c:pt>
                <c:pt idx="175">
                  <c:v>1378</c:v>
                </c:pt>
                <c:pt idx="176">
                  <c:v>1379</c:v>
                </c:pt>
                <c:pt idx="177">
                  <c:v>1380</c:v>
                </c:pt>
                <c:pt idx="178">
                  <c:v>1381</c:v>
                </c:pt>
                <c:pt idx="179">
                  <c:v>1382</c:v>
                </c:pt>
                <c:pt idx="180">
                  <c:v>1383</c:v>
                </c:pt>
                <c:pt idx="181">
                  <c:v>1384</c:v>
                </c:pt>
                <c:pt idx="182">
                  <c:v>1385</c:v>
                </c:pt>
                <c:pt idx="183">
                  <c:v>1386</c:v>
                </c:pt>
                <c:pt idx="184">
                  <c:v>1387</c:v>
                </c:pt>
                <c:pt idx="185">
                  <c:v>1388</c:v>
                </c:pt>
                <c:pt idx="186">
                  <c:v>1389</c:v>
                </c:pt>
                <c:pt idx="187">
                  <c:v>1390</c:v>
                </c:pt>
                <c:pt idx="188">
                  <c:v>1391</c:v>
                </c:pt>
                <c:pt idx="189">
                  <c:v>1392</c:v>
                </c:pt>
                <c:pt idx="190">
                  <c:v>1393</c:v>
                </c:pt>
                <c:pt idx="191">
                  <c:v>1394</c:v>
                </c:pt>
                <c:pt idx="192">
                  <c:v>1395</c:v>
                </c:pt>
                <c:pt idx="193">
                  <c:v>1396</c:v>
                </c:pt>
                <c:pt idx="194">
                  <c:v>1397</c:v>
                </c:pt>
                <c:pt idx="195">
                  <c:v>1398</c:v>
                </c:pt>
                <c:pt idx="196">
                  <c:v>1399</c:v>
                </c:pt>
                <c:pt idx="197">
                  <c:v>1400</c:v>
                </c:pt>
                <c:pt idx="198">
                  <c:v>1401</c:v>
                </c:pt>
                <c:pt idx="199">
                  <c:v>1402</c:v>
                </c:pt>
                <c:pt idx="200">
                  <c:v>1403</c:v>
                </c:pt>
                <c:pt idx="201">
                  <c:v>1404</c:v>
                </c:pt>
                <c:pt idx="202">
                  <c:v>1405</c:v>
                </c:pt>
                <c:pt idx="203">
                  <c:v>1406</c:v>
                </c:pt>
                <c:pt idx="204">
                  <c:v>1407</c:v>
                </c:pt>
                <c:pt idx="205">
                  <c:v>1408</c:v>
                </c:pt>
                <c:pt idx="206">
                  <c:v>1409</c:v>
                </c:pt>
                <c:pt idx="207">
                  <c:v>1410</c:v>
                </c:pt>
                <c:pt idx="208">
                  <c:v>1411</c:v>
                </c:pt>
                <c:pt idx="209">
                  <c:v>1412</c:v>
                </c:pt>
                <c:pt idx="210">
                  <c:v>1413</c:v>
                </c:pt>
                <c:pt idx="211">
                  <c:v>1414</c:v>
                </c:pt>
                <c:pt idx="212">
                  <c:v>1415</c:v>
                </c:pt>
                <c:pt idx="213">
                  <c:v>1416</c:v>
                </c:pt>
                <c:pt idx="214">
                  <c:v>1417</c:v>
                </c:pt>
                <c:pt idx="215">
                  <c:v>1418</c:v>
                </c:pt>
                <c:pt idx="216">
                  <c:v>1419</c:v>
                </c:pt>
                <c:pt idx="217">
                  <c:v>1420</c:v>
                </c:pt>
                <c:pt idx="218">
                  <c:v>1421</c:v>
                </c:pt>
                <c:pt idx="219">
                  <c:v>1422</c:v>
                </c:pt>
                <c:pt idx="220">
                  <c:v>1423</c:v>
                </c:pt>
                <c:pt idx="221">
                  <c:v>1424</c:v>
                </c:pt>
                <c:pt idx="222">
                  <c:v>1425</c:v>
                </c:pt>
                <c:pt idx="223">
                  <c:v>1426</c:v>
                </c:pt>
                <c:pt idx="224">
                  <c:v>1427</c:v>
                </c:pt>
                <c:pt idx="225">
                  <c:v>1428</c:v>
                </c:pt>
                <c:pt idx="226">
                  <c:v>1429</c:v>
                </c:pt>
                <c:pt idx="227">
                  <c:v>1430</c:v>
                </c:pt>
                <c:pt idx="228">
                  <c:v>1431</c:v>
                </c:pt>
                <c:pt idx="229">
                  <c:v>1432</c:v>
                </c:pt>
                <c:pt idx="230">
                  <c:v>1433</c:v>
                </c:pt>
                <c:pt idx="231">
                  <c:v>1434</c:v>
                </c:pt>
                <c:pt idx="232">
                  <c:v>1435</c:v>
                </c:pt>
                <c:pt idx="233">
                  <c:v>1436</c:v>
                </c:pt>
                <c:pt idx="234">
                  <c:v>1437</c:v>
                </c:pt>
                <c:pt idx="235">
                  <c:v>1438</c:v>
                </c:pt>
                <c:pt idx="236">
                  <c:v>1439</c:v>
                </c:pt>
                <c:pt idx="237">
                  <c:v>1440</c:v>
                </c:pt>
                <c:pt idx="238">
                  <c:v>1441</c:v>
                </c:pt>
                <c:pt idx="239">
                  <c:v>1442</c:v>
                </c:pt>
                <c:pt idx="240">
                  <c:v>1443</c:v>
                </c:pt>
                <c:pt idx="241">
                  <c:v>1444</c:v>
                </c:pt>
                <c:pt idx="242">
                  <c:v>1445</c:v>
                </c:pt>
                <c:pt idx="243">
                  <c:v>1446</c:v>
                </c:pt>
                <c:pt idx="244">
                  <c:v>1447</c:v>
                </c:pt>
                <c:pt idx="245">
                  <c:v>1448</c:v>
                </c:pt>
                <c:pt idx="246">
                  <c:v>1449</c:v>
                </c:pt>
                <c:pt idx="247">
                  <c:v>1450</c:v>
                </c:pt>
                <c:pt idx="248">
                  <c:v>1451</c:v>
                </c:pt>
                <c:pt idx="249">
                  <c:v>1452</c:v>
                </c:pt>
                <c:pt idx="250">
                  <c:v>1453</c:v>
                </c:pt>
                <c:pt idx="251">
                  <c:v>1454</c:v>
                </c:pt>
                <c:pt idx="252">
                  <c:v>1455</c:v>
                </c:pt>
                <c:pt idx="253">
                  <c:v>1456</c:v>
                </c:pt>
                <c:pt idx="254">
                  <c:v>1457</c:v>
                </c:pt>
                <c:pt idx="255">
                  <c:v>1458</c:v>
                </c:pt>
                <c:pt idx="256">
                  <c:v>1459</c:v>
                </c:pt>
                <c:pt idx="257">
                  <c:v>1460</c:v>
                </c:pt>
                <c:pt idx="258">
                  <c:v>1461</c:v>
                </c:pt>
                <c:pt idx="259">
                  <c:v>1462</c:v>
                </c:pt>
                <c:pt idx="260">
                  <c:v>1463</c:v>
                </c:pt>
                <c:pt idx="261">
                  <c:v>1464</c:v>
                </c:pt>
                <c:pt idx="262">
                  <c:v>1465</c:v>
                </c:pt>
                <c:pt idx="263">
                  <c:v>1466</c:v>
                </c:pt>
                <c:pt idx="264">
                  <c:v>1467</c:v>
                </c:pt>
                <c:pt idx="265">
                  <c:v>1468</c:v>
                </c:pt>
                <c:pt idx="266">
                  <c:v>1469</c:v>
                </c:pt>
                <c:pt idx="267">
                  <c:v>1470</c:v>
                </c:pt>
                <c:pt idx="268">
                  <c:v>1471</c:v>
                </c:pt>
                <c:pt idx="269">
                  <c:v>1472</c:v>
                </c:pt>
                <c:pt idx="270">
                  <c:v>1473</c:v>
                </c:pt>
                <c:pt idx="271">
                  <c:v>1474</c:v>
                </c:pt>
                <c:pt idx="272">
                  <c:v>1475</c:v>
                </c:pt>
                <c:pt idx="273">
                  <c:v>1476</c:v>
                </c:pt>
                <c:pt idx="274">
                  <c:v>1477</c:v>
                </c:pt>
                <c:pt idx="275">
                  <c:v>1478</c:v>
                </c:pt>
                <c:pt idx="276">
                  <c:v>1479</c:v>
                </c:pt>
                <c:pt idx="277">
                  <c:v>1480</c:v>
                </c:pt>
                <c:pt idx="278">
                  <c:v>1481</c:v>
                </c:pt>
                <c:pt idx="279">
                  <c:v>1482</c:v>
                </c:pt>
                <c:pt idx="280">
                  <c:v>1483</c:v>
                </c:pt>
                <c:pt idx="281">
                  <c:v>1484</c:v>
                </c:pt>
                <c:pt idx="282">
                  <c:v>1485</c:v>
                </c:pt>
                <c:pt idx="283">
                  <c:v>1486</c:v>
                </c:pt>
                <c:pt idx="284">
                  <c:v>1487</c:v>
                </c:pt>
                <c:pt idx="285">
                  <c:v>1488</c:v>
                </c:pt>
                <c:pt idx="286">
                  <c:v>1489</c:v>
                </c:pt>
                <c:pt idx="287">
                  <c:v>1490</c:v>
                </c:pt>
                <c:pt idx="288">
                  <c:v>1491</c:v>
                </c:pt>
                <c:pt idx="289">
                  <c:v>1492</c:v>
                </c:pt>
                <c:pt idx="290">
                  <c:v>1493</c:v>
                </c:pt>
                <c:pt idx="291">
                  <c:v>1494</c:v>
                </c:pt>
                <c:pt idx="292">
                  <c:v>1495</c:v>
                </c:pt>
                <c:pt idx="293">
                  <c:v>1496</c:v>
                </c:pt>
                <c:pt idx="294">
                  <c:v>1497</c:v>
                </c:pt>
                <c:pt idx="295">
                  <c:v>1498</c:v>
                </c:pt>
                <c:pt idx="296">
                  <c:v>1499</c:v>
                </c:pt>
                <c:pt idx="297">
                  <c:v>1500</c:v>
                </c:pt>
                <c:pt idx="298">
                  <c:v>1501</c:v>
                </c:pt>
                <c:pt idx="299">
                  <c:v>1502</c:v>
                </c:pt>
                <c:pt idx="300">
                  <c:v>1503</c:v>
                </c:pt>
                <c:pt idx="301">
                  <c:v>1504</c:v>
                </c:pt>
                <c:pt idx="302">
                  <c:v>1505</c:v>
                </c:pt>
                <c:pt idx="303">
                  <c:v>1506</c:v>
                </c:pt>
                <c:pt idx="304">
                  <c:v>1507</c:v>
                </c:pt>
                <c:pt idx="305">
                  <c:v>1508</c:v>
                </c:pt>
                <c:pt idx="306">
                  <c:v>1509</c:v>
                </c:pt>
                <c:pt idx="307">
                  <c:v>1510</c:v>
                </c:pt>
                <c:pt idx="308">
                  <c:v>1511</c:v>
                </c:pt>
                <c:pt idx="309">
                  <c:v>1512</c:v>
                </c:pt>
                <c:pt idx="310">
                  <c:v>1513</c:v>
                </c:pt>
                <c:pt idx="311">
                  <c:v>1514</c:v>
                </c:pt>
                <c:pt idx="312">
                  <c:v>1515</c:v>
                </c:pt>
                <c:pt idx="313">
                  <c:v>1516</c:v>
                </c:pt>
                <c:pt idx="314">
                  <c:v>1517</c:v>
                </c:pt>
              </c:numCache>
            </c:numRef>
          </c:xVal>
          <c:yVal>
            <c:numRef>
              <c:f>Graph!$H$1106:$H$1418</c:f>
              <c:numCache>
                <c:formatCode>General</c:formatCode>
                <c:ptCount val="313"/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E5-4FFD-A233-98A456CA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65248"/>
        <c:axId val="1932865728"/>
      </c:scatterChart>
      <c:valAx>
        <c:axId val="1932865248"/>
        <c:scaling>
          <c:orientation val="minMax"/>
          <c:max val="1517"/>
          <c:min val="1203"/>
        </c:scaling>
        <c:delete val="0"/>
        <c:axPos val="b"/>
        <c:numFmt formatCode="General" sourceLinked="1"/>
        <c:majorTickMark val="out"/>
        <c:minorTickMark val="none"/>
        <c:tickLblPos val="nextTo"/>
        <c:crossAx val="1932865728"/>
        <c:crosses val="autoZero"/>
        <c:crossBetween val="midCat"/>
      </c:valAx>
      <c:valAx>
        <c:axId val="1932865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2865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Graph!$A$1421:$A$1810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Graph!$D$1422:$D$1809</c:f>
              <c:numCache>
                <c:formatCode>General</c:formatCode>
                <c:ptCount val="388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1-43B8-A188-B07DC844033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Graph!$A$1421:$A$1810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Graph!$B$1422:$B$1809</c:f>
              <c:numCache>
                <c:formatCode>General</c:formatCode>
                <c:ptCount val="388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11-43B8-A188-B07DC844033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Graph!$A$1421:$A$1810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Graph!$C$1422:$C$1809</c:f>
              <c:numCache>
                <c:formatCode>General</c:formatCode>
                <c:ptCount val="38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11-43B8-A188-B07DC844033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Graph!$A$1421:$A$1810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Graph!$E$1422:$E$1809</c:f>
              <c:numCache>
                <c:formatCode>General</c:formatCode>
                <c:ptCount val="388"/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11-43B8-A188-B07DC844033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Graph!$A$1421:$A$1810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Graph!$G$1422:$G$1809</c:f>
              <c:numCache>
                <c:formatCode>General</c:formatCode>
                <c:ptCount val="38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11-43B8-A188-B07DC844033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Graph!$A$1421:$A$1810</c:f>
              <c:numCache>
                <c:formatCode>General</c:formatCode>
                <c:ptCount val="390"/>
                <c:pt idx="0">
                  <c:v>1519</c:v>
                </c:pt>
                <c:pt idx="1">
                  <c:v>1520</c:v>
                </c:pt>
                <c:pt idx="2">
                  <c:v>1521</c:v>
                </c:pt>
                <c:pt idx="3">
                  <c:v>1522</c:v>
                </c:pt>
                <c:pt idx="4">
                  <c:v>1523</c:v>
                </c:pt>
                <c:pt idx="5">
                  <c:v>1524</c:v>
                </c:pt>
                <c:pt idx="6">
                  <c:v>1525</c:v>
                </c:pt>
                <c:pt idx="7">
                  <c:v>1526</c:v>
                </c:pt>
                <c:pt idx="8">
                  <c:v>1527</c:v>
                </c:pt>
                <c:pt idx="9">
                  <c:v>1528</c:v>
                </c:pt>
                <c:pt idx="10">
                  <c:v>1529</c:v>
                </c:pt>
                <c:pt idx="11">
                  <c:v>1530</c:v>
                </c:pt>
                <c:pt idx="12">
                  <c:v>1531</c:v>
                </c:pt>
                <c:pt idx="13">
                  <c:v>1532</c:v>
                </c:pt>
                <c:pt idx="14">
                  <c:v>1533</c:v>
                </c:pt>
                <c:pt idx="15">
                  <c:v>1534</c:v>
                </c:pt>
                <c:pt idx="16">
                  <c:v>1535</c:v>
                </c:pt>
                <c:pt idx="17">
                  <c:v>1536</c:v>
                </c:pt>
                <c:pt idx="18">
                  <c:v>1537</c:v>
                </c:pt>
                <c:pt idx="19">
                  <c:v>1538</c:v>
                </c:pt>
                <c:pt idx="20">
                  <c:v>1539</c:v>
                </c:pt>
                <c:pt idx="21">
                  <c:v>1540</c:v>
                </c:pt>
                <c:pt idx="22">
                  <c:v>1541</c:v>
                </c:pt>
                <c:pt idx="23">
                  <c:v>1542</c:v>
                </c:pt>
                <c:pt idx="24">
                  <c:v>1543</c:v>
                </c:pt>
                <c:pt idx="25">
                  <c:v>1544</c:v>
                </c:pt>
                <c:pt idx="26">
                  <c:v>1545</c:v>
                </c:pt>
                <c:pt idx="27">
                  <c:v>1546</c:v>
                </c:pt>
                <c:pt idx="28">
                  <c:v>1547</c:v>
                </c:pt>
                <c:pt idx="29">
                  <c:v>1548</c:v>
                </c:pt>
                <c:pt idx="30">
                  <c:v>1549</c:v>
                </c:pt>
                <c:pt idx="31">
                  <c:v>1550</c:v>
                </c:pt>
                <c:pt idx="32">
                  <c:v>1551</c:v>
                </c:pt>
                <c:pt idx="33">
                  <c:v>1552</c:v>
                </c:pt>
                <c:pt idx="34">
                  <c:v>1553</c:v>
                </c:pt>
                <c:pt idx="35">
                  <c:v>1554</c:v>
                </c:pt>
                <c:pt idx="36">
                  <c:v>1555</c:v>
                </c:pt>
                <c:pt idx="37">
                  <c:v>1556</c:v>
                </c:pt>
                <c:pt idx="38">
                  <c:v>1557</c:v>
                </c:pt>
                <c:pt idx="39">
                  <c:v>1558</c:v>
                </c:pt>
                <c:pt idx="40">
                  <c:v>1559</c:v>
                </c:pt>
                <c:pt idx="41">
                  <c:v>1560</c:v>
                </c:pt>
                <c:pt idx="42">
                  <c:v>1561</c:v>
                </c:pt>
                <c:pt idx="43">
                  <c:v>1562</c:v>
                </c:pt>
                <c:pt idx="44">
                  <c:v>1563</c:v>
                </c:pt>
                <c:pt idx="45">
                  <c:v>1564</c:v>
                </c:pt>
                <c:pt idx="46">
                  <c:v>1565</c:v>
                </c:pt>
                <c:pt idx="47">
                  <c:v>1566</c:v>
                </c:pt>
                <c:pt idx="48">
                  <c:v>1567</c:v>
                </c:pt>
                <c:pt idx="49">
                  <c:v>1568</c:v>
                </c:pt>
                <c:pt idx="50">
                  <c:v>1569</c:v>
                </c:pt>
                <c:pt idx="51">
                  <c:v>1570</c:v>
                </c:pt>
                <c:pt idx="52">
                  <c:v>1571</c:v>
                </c:pt>
                <c:pt idx="53">
                  <c:v>1572</c:v>
                </c:pt>
                <c:pt idx="54">
                  <c:v>1573</c:v>
                </c:pt>
                <c:pt idx="55">
                  <c:v>1574</c:v>
                </c:pt>
                <c:pt idx="56">
                  <c:v>1575</c:v>
                </c:pt>
                <c:pt idx="57">
                  <c:v>1576</c:v>
                </c:pt>
                <c:pt idx="58">
                  <c:v>1577</c:v>
                </c:pt>
                <c:pt idx="59">
                  <c:v>1578</c:v>
                </c:pt>
                <c:pt idx="60">
                  <c:v>1579</c:v>
                </c:pt>
                <c:pt idx="61">
                  <c:v>1580</c:v>
                </c:pt>
                <c:pt idx="62">
                  <c:v>1581</c:v>
                </c:pt>
                <c:pt idx="63">
                  <c:v>1582</c:v>
                </c:pt>
                <c:pt idx="64">
                  <c:v>1583</c:v>
                </c:pt>
                <c:pt idx="65">
                  <c:v>1584</c:v>
                </c:pt>
                <c:pt idx="66">
                  <c:v>1585</c:v>
                </c:pt>
                <c:pt idx="67">
                  <c:v>1586</c:v>
                </c:pt>
                <c:pt idx="68">
                  <c:v>1587</c:v>
                </c:pt>
                <c:pt idx="69">
                  <c:v>1588</c:v>
                </c:pt>
                <c:pt idx="70">
                  <c:v>1589</c:v>
                </c:pt>
                <c:pt idx="71">
                  <c:v>1590</c:v>
                </c:pt>
                <c:pt idx="72">
                  <c:v>1591</c:v>
                </c:pt>
                <c:pt idx="73">
                  <c:v>1592</c:v>
                </c:pt>
                <c:pt idx="74">
                  <c:v>1593</c:v>
                </c:pt>
                <c:pt idx="75">
                  <c:v>1594</c:v>
                </c:pt>
                <c:pt idx="76">
                  <c:v>1595</c:v>
                </c:pt>
                <c:pt idx="77">
                  <c:v>1596</c:v>
                </c:pt>
                <c:pt idx="78">
                  <c:v>1597</c:v>
                </c:pt>
                <c:pt idx="79">
                  <c:v>1598</c:v>
                </c:pt>
                <c:pt idx="80">
                  <c:v>1599</c:v>
                </c:pt>
                <c:pt idx="81">
                  <c:v>1600</c:v>
                </c:pt>
                <c:pt idx="82">
                  <c:v>1601</c:v>
                </c:pt>
                <c:pt idx="83">
                  <c:v>1602</c:v>
                </c:pt>
                <c:pt idx="84">
                  <c:v>1603</c:v>
                </c:pt>
                <c:pt idx="85">
                  <c:v>1604</c:v>
                </c:pt>
                <c:pt idx="86">
                  <c:v>1605</c:v>
                </c:pt>
                <c:pt idx="87">
                  <c:v>1606</c:v>
                </c:pt>
                <c:pt idx="88">
                  <c:v>1607</c:v>
                </c:pt>
                <c:pt idx="89">
                  <c:v>1608</c:v>
                </c:pt>
                <c:pt idx="90">
                  <c:v>1609</c:v>
                </c:pt>
                <c:pt idx="91">
                  <c:v>1610</c:v>
                </c:pt>
                <c:pt idx="92">
                  <c:v>1611</c:v>
                </c:pt>
                <c:pt idx="93">
                  <c:v>1612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1616</c:v>
                </c:pt>
                <c:pt idx="98">
                  <c:v>1617</c:v>
                </c:pt>
                <c:pt idx="99">
                  <c:v>1618</c:v>
                </c:pt>
                <c:pt idx="100">
                  <c:v>1619</c:v>
                </c:pt>
                <c:pt idx="101">
                  <c:v>1620</c:v>
                </c:pt>
                <c:pt idx="102">
                  <c:v>1621</c:v>
                </c:pt>
                <c:pt idx="103">
                  <c:v>1622</c:v>
                </c:pt>
                <c:pt idx="104">
                  <c:v>1623</c:v>
                </c:pt>
                <c:pt idx="105">
                  <c:v>1624</c:v>
                </c:pt>
                <c:pt idx="106">
                  <c:v>1625</c:v>
                </c:pt>
                <c:pt idx="107">
                  <c:v>1626</c:v>
                </c:pt>
                <c:pt idx="108">
                  <c:v>1627</c:v>
                </c:pt>
                <c:pt idx="109">
                  <c:v>1628</c:v>
                </c:pt>
                <c:pt idx="110">
                  <c:v>1629</c:v>
                </c:pt>
                <c:pt idx="111">
                  <c:v>1630</c:v>
                </c:pt>
                <c:pt idx="112">
                  <c:v>1631</c:v>
                </c:pt>
                <c:pt idx="113">
                  <c:v>1632</c:v>
                </c:pt>
                <c:pt idx="114">
                  <c:v>1633</c:v>
                </c:pt>
                <c:pt idx="115">
                  <c:v>1634</c:v>
                </c:pt>
                <c:pt idx="116">
                  <c:v>1635</c:v>
                </c:pt>
                <c:pt idx="117">
                  <c:v>1636</c:v>
                </c:pt>
                <c:pt idx="118">
                  <c:v>1637</c:v>
                </c:pt>
                <c:pt idx="119">
                  <c:v>1638</c:v>
                </c:pt>
                <c:pt idx="120">
                  <c:v>1639</c:v>
                </c:pt>
                <c:pt idx="121">
                  <c:v>1640</c:v>
                </c:pt>
                <c:pt idx="122">
                  <c:v>1641</c:v>
                </c:pt>
                <c:pt idx="123">
                  <c:v>1642</c:v>
                </c:pt>
                <c:pt idx="124">
                  <c:v>1643</c:v>
                </c:pt>
                <c:pt idx="125">
                  <c:v>1644</c:v>
                </c:pt>
                <c:pt idx="126">
                  <c:v>1645</c:v>
                </c:pt>
                <c:pt idx="127">
                  <c:v>1646</c:v>
                </c:pt>
                <c:pt idx="128">
                  <c:v>1647</c:v>
                </c:pt>
                <c:pt idx="129">
                  <c:v>1648</c:v>
                </c:pt>
                <c:pt idx="130">
                  <c:v>1649</c:v>
                </c:pt>
                <c:pt idx="131">
                  <c:v>1650</c:v>
                </c:pt>
                <c:pt idx="132">
                  <c:v>1651</c:v>
                </c:pt>
                <c:pt idx="133">
                  <c:v>1652</c:v>
                </c:pt>
                <c:pt idx="134">
                  <c:v>1653</c:v>
                </c:pt>
                <c:pt idx="135">
                  <c:v>1654</c:v>
                </c:pt>
                <c:pt idx="136">
                  <c:v>1655</c:v>
                </c:pt>
                <c:pt idx="137">
                  <c:v>1656</c:v>
                </c:pt>
                <c:pt idx="138">
                  <c:v>1657</c:v>
                </c:pt>
                <c:pt idx="139">
                  <c:v>1658</c:v>
                </c:pt>
                <c:pt idx="140">
                  <c:v>1659</c:v>
                </c:pt>
                <c:pt idx="141">
                  <c:v>1660</c:v>
                </c:pt>
                <c:pt idx="142">
                  <c:v>1661</c:v>
                </c:pt>
                <c:pt idx="143">
                  <c:v>1662</c:v>
                </c:pt>
                <c:pt idx="144">
                  <c:v>1663</c:v>
                </c:pt>
                <c:pt idx="145">
                  <c:v>1664</c:v>
                </c:pt>
                <c:pt idx="146">
                  <c:v>1665</c:v>
                </c:pt>
                <c:pt idx="147">
                  <c:v>1666</c:v>
                </c:pt>
                <c:pt idx="148">
                  <c:v>1667</c:v>
                </c:pt>
                <c:pt idx="149">
                  <c:v>1668</c:v>
                </c:pt>
                <c:pt idx="150">
                  <c:v>1669</c:v>
                </c:pt>
                <c:pt idx="151">
                  <c:v>1670</c:v>
                </c:pt>
                <c:pt idx="152">
                  <c:v>1671</c:v>
                </c:pt>
                <c:pt idx="153">
                  <c:v>1672</c:v>
                </c:pt>
                <c:pt idx="154">
                  <c:v>1673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1677</c:v>
                </c:pt>
                <c:pt idx="159">
                  <c:v>1678</c:v>
                </c:pt>
                <c:pt idx="160">
                  <c:v>1679</c:v>
                </c:pt>
                <c:pt idx="161">
                  <c:v>1680</c:v>
                </c:pt>
                <c:pt idx="162">
                  <c:v>1681</c:v>
                </c:pt>
                <c:pt idx="163">
                  <c:v>1682</c:v>
                </c:pt>
                <c:pt idx="164">
                  <c:v>1683</c:v>
                </c:pt>
                <c:pt idx="165">
                  <c:v>1684</c:v>
                </c:pt>
                <c:pt idx="166">
                  <c:v>1685</c:v>
                </c:pt>
                <c:pt idx="167">
                  <c:v>1686</c:v>
                </c:pt>
                <c:pt idx="168">
                  <c:v>1687</c:v>
                </c:pt>
                <c:pt idx="169">
                  <c:v>1688</c:v>
                </c:pt>
                <c:pt idx="170">
                  <c:v>1689</c:v>
                </c:pt>
                <c:pt idx="171">
                  <c:v>1690</c:v>
                </c:pt>
                <c:pt idx="172">
                  <c:v>1691</c:v>
                </c:pt>
                <c:pt idx="173">
                  <c:v>1692</c:v>
                </c:pt>
                <c:pt idx="174">
                  <c:v>1693</c:v>
                </c:pt>
                <c:pt idx="175">
                  <c:v>1694</c:v>
                </c:pt>
                <c:pt idx="176">
                  <c:v>1695</c:v>
                </c:pt>
                <c:pt idx="177">
                  <c:v>1696</c:v>
                </c:pt>
                <c:pt idx="178">
                  <c:v>1697</c:v>
                </c:pt>
                <c:pt idx="179">
                  <c:v>1698</c:v>
                </c:pt>
                <c:pt idx="180">
                  <c:v>1699</c:v>
                </c:pt>
                <c:pt idx="181">
                  <c:v>1700</c:v>
                </c:pt>
                <c:pt idx="182">
                  <c:v>1701</c:v>
                </c:pt>
                <c:pt idx="183">
                  <c:v>1702</c:v>
                </c:pt>
                <c:pt idx="184">
                  <c:v>1703</c:v>
                </c:pt>
                <c:pt idx="185">
                  <c:v>1704</c:v>
                </c:pt>
                <c:pt idx="186">
                  <c:v>1705</c:v>
                </c:pt>
                <c:pt idx="187">
                  <c:v>1706</c:v>
                </c:pt>
                <c:pt idx="188">
                  <c:v>1707</c:v>
                </c:pt>
                <c:pt idx="189">
                  <c:v>1708</c:v>
                </c:pt>
                <c:pt idx="190">
                  <c:v>1709</c:v>
                </c:pt>
                <c:pt idx="191">
                  <c:v>1710</c:v>
                </c:pt>
                <c:pt idx="192">
                  <c:v>1711</c:v>
                </c:pt>
                <c:pt idx="193">
                  <c:v>1712</c:v>
                </c:pt>
                <c:pt idx="194">
                  <c:v>1713</c:v>
                </c:pt>
                <c:pt idx="195">
                  <c:v>1714</c:v>
                </c:pt>
                <c:pt idx="196">
                  <c:v>1715</c:v>
                </c:pt>
                <c:pt idx="197">
                  <c:v>1716</c:v>
                </c:pt>
                <c:pt idx="198">
                  <c:v>1717</c:v>
                </c:pt>
                <c:pt idx="199">
                  <c:v>1718</c:v>
                </c:pt>
                <c:pt idx="200">
                  <c:v>1719</c:v>
                </c:pt>
                <c:pt idx="201">
                  <c:v>1720</c:v>
                </c:pt>
                <c:pt idx="202">
                  <c:v>1721</c:v>
                </c:pt>
                <c:pt idx="203">
                  <c:v>1722</c:v>
                </c:pt>
                <c:pt idx="204">
                  <c:v>1723</c:v>
                </c:pt>
                <c:pt idx="205">
                  <c:v>1724</c:v>
                </c:pt>
                <c:pt idx="206">
                  <c:v>1725</c:v>
                </c:pt>
                <c:pt idx="207">
                  <c:v>1726</c:v>
                </c:pt>
                <c:pt idx="208">
                  <c:v>1727</c:v>
                </c:pt>
                <c:pt idx="209">
                  <c:v>1728</c:v>
                </c:pt>
                <c:pt idx="210">
                  <c:v>1729</c:v>
                </c:pt>
                <c:pt idx="211">
                  <c:v>1730</c:v>
                </c:pt>
                <c:pt idx="212">
                  <c:v>1731</c:v>
                </c:pt>
                <c:pt idx="213">
                  <c:v>1732</c:v>
                </c:pt>
                <c:pt idx="214">
                  <c:v>1733</c:v>
                </c:pt>
                <c:pt idx="215">
                  <c:v>1734</c:v>
                </c:pt>
                <c:pt idx="216">
                  <c:v>1735</c:v>
                </c:pt>
                <c:pt idx="217">
                  <c:v>1736</c:v>
                </c:pt>
                <c:pt idx="218">
                  <c:v>1737</c:v>
                </c:pt>
                <c:pt idx="219">
                  <c:v>1738</c:v>
                </c:pt>
                <c:pt idx="220">
                  <c:v>1739</c:v>
                </c:pt>
                <c:pt idx="221">
                  <c:v>1740</c:v>
                </c:pt>
                <c:pt idx="222">
                  <c:v>1741</c:v>
                </c:pt>
                <c:pt idx="223">
                  <c:v>1742</c:v>
                </c:pt>
                <c:pt idx="224">
                  <c:v>1743</c:v>
                </c:pt>
                <c:pt idx="225">
                  <c:v>1744</c:v>
                </c:pt>
                <c:pt idx="226">
                  <c:v>1745</c:v>
                </c:pt>
                <c:pt idx="227">
                  <c:v>1746</c:v>
                </c:pt>
                <c:pt idx="228">
                  <c:v>1747</c:v>
                </c:pt>
                <c:pt idx="229">
                  <c:v>1748</c:v>
                </c:pt>
                <c:pt idx="230">
                  <c:v>1749</c:v>
                </c:pt>
                <c:pt idx="231">
                  <c:v>1750</c:v>
                </c:pt>
                <c:pt idx="232">
                  <c:v>1751</c:v>
                </c:pt>
                <c:pt idx="233">
                  <c:v>1752</c:v>
                </c:pt>
                <c:pt idx="234">
                  <c:v>1753</c:v>
                </c:pt>
                <c:pt idx="235">
                  <c:v>1754</c:v>
                </c:pt>
                <c:pt idx="236">
                  <c:v>1755</c:v>
                </c:pt>
                <c:pt idx="237">
                  <c:v>1756</c:v>
                </c:pt>
                <c:pt idx="238">
                  <c:v>1757</c:v>
                </c:pt>
                <c:pt idx="239">
                  <c:v>1758</c:v>
                </c:pt>
                <c:pt idx="240">
                  <c:v>1759</c:v>
                </c:pt>
                <c:pt idx="241">
                  <c:v>1760</c:v>
                </c:pt>
                <c:pt idx="242">
                  <c:v>1761</c:v>
                </c:pt>
                <c:pt idx="243">
                  <c:v>1762</c:v>
                </c:pt>
                <c:pt idx="244">
                  <c:v>1763</c:v>
                </c:pt>
                <c:pt idx="245">
                  <c:v>1764</c:v>
                </c:pt>
                <c:pt idx="246">
                  <c:v>1765</c:v>
                </c:pt>
                <c:pt idx="247">
                  <c:v>1766</c:v>
                </c:pt>
                <c:pt idx="248">
                  <c:v>1767</c:v>
                </c:pt>
                <c:pt idx="249">
                  <c:v>1768</c:v>
                </c:pt>
                <c:pt idx="250">
                  <c:v>1769</c:v>
                </c:pt>
                <c:pt idx="251">
                  <c:v>1770</c:v>
                </c:pt>
                <c:pt idx="252">
                  <c:v>1771</c:v>
                </c:pt>
                <c:pt idx="253">
                  <c:v>1772</c:v>
                </c:pt>
                <c:pt idx="254">
                  <c:v>1773</c:v>
                </c:pt>
                <c:pt idx="255">
                  <c:v>1774</c:v>
                </c:pt>
                <c:pt idx="256">
                  <c:v>1775</c:v>
                </c:pt>
                <c:pt idx="257">
                  <c:v>1776</c:v>
                </c:pt>
                <c:pt idx="258">
                  <c:v>1777</c:v>
                </c:pt>
                <c:pt idx="259">
                  <c:v>1778</c:v>
                </c:pt>
                <c:pt idx="260">
                  <c:v>1779</c:v>
                </c:pt>
                <c:pt idx="261">
                  <c:v>1780</c:v>
                </c:pt>
                <c:pt idx="262">
                  <c:v>1781</c:v>
                </c:pt>
                <c:pt idx="263">
                  <c:v>1782</c:v>
                </c:pt>
                <c:pt idx="264">
                  <c:v>1783</c:v>
                </c:pt>
                <c:pt idx="265">
                  <c:v>1784</c:v>
                </c:pt>
                <c:pt idx="266">
                  <c:v>1785</c:v>
                </c:pt>
                <c:pt idx="267">
                  <c:v>1786</c:v>
                </c:pt>
                <c:pt idx="268">
                  <c:v>1787</c:v>
                </c:pt>
                <c:pt idx="269">
                  <c:v>1788</c:v>
                </c:pt>
                <c:pt idx="270">
                  <c:v>1789</c:v>
                </c:pt>
                <c:pt idx="271">
                  <c:v>1790</c:v>
                </c:pt>
                <c:pt idx="272">
                  <c:v>1791</c:v>
                </c:pt>
                <c:pt idx="273">
                  <c:v>1792</c:v>
                </c:pt>
                <c:pt idx="274">
                  <c:v>1793</c:v>
                </c:pt>
                <c:pt idx="275">
                  <c:v>1794</c:v>
                </c:pt>
                <c:pt idx="276">
                  <c:v>1795</c:v>
                </c:pt>
                <c:pt idx="277">
                  <c:v>1796</c:v>
                </c:pt>
                <c:pt idx="278">
                  <c:v>1797</c:v>
                </c:pt>
                <c:pt idx="279">
                  <c:v>1798</c:v>
                </c:pt>
                <c:pt idx="280">
                  <c:v>1799</c:v>
                </c:pt>
                <c:pt idx="281">
                  <c:v>1800</c:v>
                </c:pt>
                <c:pt idx="282">
                  <c:v>1801</c:v>
                </c:pt>
                <c:pt idx="283">
                  <c:v>1802</c:v>
                </c:pt>
                <c:pt idx="284">
                  <c:v>1803</c:v>
                </c:pt>
                <c:pt idx="285">
                  <c:v>1804</c:v>
                </c:pt>
                <c:pt idx="286">
                  <c:v>1805</c:v>
                </c:pt>
                <c:pt idx="287">
                  <c:v>1806</c:v>
                </c:pt>
                <c:pt idx="288">
                  <c:v>1807</c:v>
                </c:pt>
                <c:pt idx="289">
                  <c:v>1808</c:v>
                </c:pt>
                <c:pt idx="290">
                  <c:v>1809</c:v>
                </c:pt>
                <c:pt idx="291">
                  <c:v>1810</c:v>
                </c:pt>
                <c:pt idx="292">
                  <c:v>1811</c:v>
                </c:pt>
                <c:pt idx="293">
                  <c:v>1812</c:v>
                </c:pt>
                <c:pt idx="294">
                  <c:v>1813</c:v>
                </c:pt>
                <c:pt idx="295">
                  <c:v>1814</c:v>
                </c:pt>
                <c:pt idx="296">
                  <c:v>1815</c:v>
                </c:pt>
                <c:pt idx="297">
                  <c:v>1816</c:v>
                </c:pt>
                <c:pt idx="298">
                  <c:v>1817</c:v>
                </c:pt>
                <c:pt idx="299">
                  <c:v>1818</c:v>
                </c:pt>
                <c:pt idx="300">
                  <c:v>1819</c:v>
                </c:pt>
                <c:pt idx="301">
                  <c:v>1820</c:v>
                </c:pt>
                <c:pt idx="302">
                  <c:v>1821</c:v>
                </c:pt>
                <c:pt idx="303">
                  <c:v>1822</c:v>
                </c:pt>
                <c:pt idx="304">
                  <c:v>1823</c:v>
                </c:pt>
                <c:pt idx="305">
                  <c:v>1824</c:v>
                </c:pt>
                <c:pt idx="306">
                  <c:v>1825</c:v>
                </c:pt>
                <c:pt idx="307">
                  <c:v>1826</c:v>
                </c:pt>
                <c:pt idx="308">
                  <c:v>1827</c:v>
                </c:pt>
                <c:pt idx="309">
                  <c:v>1828</c:v>
                </c:pt>
                <c:pt idx="310">
                  <c:v>1829</c:v>
                </c:pt>
                <c:pt idx="311">
                  <c:v>1830</c:v>
                </c:pt>
                <c:pt idx="312">
                  <c:v>1831</c:v>
                </c:pt>
                <c:pt idx="313">
                  <c:v>1832</c:v>
                </c:pt>
                <c:pt idx="314">
                  <c:v>1833</c:v>
                </c:pt>
                <c:pt idx="315">
                  <c:v>1834</c:v>
                </c:pt>
                <c:pt idx="316">
                  <c:v>1835</c:v>
                </c:pt>
                <c:pt idx="317">
                  <c:v>1836</c:v>
                </c:pt>
                <c:pt idx="318">
                  <c:v>1837</c:v>
                </c:pt>
                <c:pt idx="319">
                  <c:v>1838</c:v>
                </c:pt>
                <c:pt idx="320">
                  <c:v>1839</c:v>
                </c:pt>
                <c:pt idx="321">
                  <c:v>1840</c:v>
                </c:pt>
                <c:pt idx="322">
                  <c:v>1841</c:v>
                </c:pt>
                <c:pt idx="323">
                  <c:v>1842</c:v>
                </c:pt>
                <c:pt idx="324">
                  <c:v>1843</c:v>
                </c:pt>
                <c:pt idx="325">
                  <c:v>1844</c:v>
                </c:pt>
                <c:pt idx="326">
                  <c:v>1845</c:v>
                </c:pt>
                <c:pt idx="327">
                  <c:v>1846</c:v>
                </c:pt>
                <c:pt idx="328">
                  <c:v>1847</c:v>
                </c:pt>
                <c:pt idx="329">
                  <c:v>1848</c:v>
                </c:pt>
                <c:pt idx="330">
                  <c:v>1849</c:v>
                </c:pt>
                <c:pt idx="331">
                  <c:v>1850</c:v>
                </c:pt>
                <c:pt idx="332">
                  <c:v>1851</c:v>
                </c:pt>
                <c:pt idx="333">
                  <c:v>1852</c:v>
                </c:pt>
                <c:pt idx="334">
                  <c:v>1853</c:v>
                </c:pt>
                <c:pt idx="335">
                  <c:v>1854</c:v>
                </c:pt>
                <c:pt idx="336">
                  <c:v>1855</c:v>
                </c:pt>
                <c:pt idx="337">
                  <c:v>1856</c:v>
                </c:pt>
                <c:pt idx="338">
                  <c:v>1857</c:v>
                </c:pt>
                <c:pt idx="339">
                  <c:v>1858</c:v>
                </c:pt>
                <c:pt idx="340">
                  <c:v>1859</c:v>
                </c:pt>
                <c:pt idx="341">
                  <c:v>1860</c:v>
                </c:pt>
                <c:pt idx="342">
                  <c:v>1861</c:v>
                </c:pt>
                <c:pt idx="343">
                  <c:v>1862</c:v>
                </c:pt>
                <c:pt idx="344">
                  <c:v>1863</c:v>
                </c:pt>
                <c:pt idx="345">
                  <c:v>1864</c:v>
                </c:pt>
                <c:pt idx="346">
                  <c:v>1865</c:v>
                </c:pt>
                <c:pt idx="347">
                  <c:v>1866</c:v>
                </c:pt>
                <c:pt idx="348">
                  <c:v>1867</c:v>
                </c:pt>
                <c:pt idx="349">
                  <c:v>1868</c:v>
                </c:pt>
                <c:pt idx="350">
                  <c:v>1869</c:v>
                </c:pt>
                <c:pt idx="351">
                  <c:v>1870</c:v>
                </c:pt>
                <c:pt idx="352">
                  <c:v>1871</c:v>
                </c:pt>
                <c:pt idx="353">
                  <c:v>1872</c:v>
                </c:pt>
                <c:pt idx="354">
                  <c:v>1873</c:v>
                </c:pt>
                <c:pt idx="355">
                  <c:v>1874</c:v>
                </c:pt>
                <c:pt idx="356">
                  <c:v>1875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1879</c:v>
                </c:pt>
                <c:pt idx="361">
                  <c:v>1880</c:v>
                </c:pt>
                <c:pt idx="362">
                  <c:v>1881</c:v>
                </c:pt>
                <c:pt idx="363">
                  <c:v>1882</c:v>
                </c:pt>
                <c:pt idx="364">
                  <c:v>1883</c:v>
                </c:pt>
                <c:pt idx="365">
                  <c:v>1884</c:v>
                </c:pt>
                <c:pt idx="366">
                  <c:v>1885</c:v>
                </c:pt>
                <c:pt idx="367">
                  <c:v>1886</c:v>
                </c:pt>
                <c:pt idx="368">
                  <c:v>1887</c:v>
                </c:pt>
                <c:pt idx="369">
                  <c:v>1888</c:v>
                </c:pt>
                <c:pt idx="370">
                  <c:v>1889</c:v>
                </c:pt>
                <c:pt idx="371">
                  <c:v>1890</c:v>
                </c:pt>
                <c:pt idx="372">
                  <c:v>1891</c:v>
                </c:pt>
                <c:pt idx="373">
                  <c:v>1892</c:v>
                </c:pt>
                <c:pt idx="374">
                  <c:v>1893</c:v>
                </c:pt>
                <c:pt idx="375">
                  <c:v>1894</c:v>
                </c:pt>
                <c:pt idx="376">
                  <c:v>1895</c:v>
                </c:pt>
                <c:pt idx="377">
                  <c:v>1896</c:v>
                </c:pt>
                <c:pt idx="378">
                  <c:v>1897</c:v>
                </c:pt>
                <c:pt idx="379">
                  <c:v>1898</c:v>
                </c:pt>
                <c:pt idx="380">
                  <c:v>1899</c:v>
                </c:pt>
                <c:pt idx="381">
                  <c:v>1900</c:v>
                </c:pt>
                <c:pt idx="382">
                  <c:v>1901</c:v>
                </c:pt>
                <c:pt idx="383">
                  <c:v>1902</c:v>
                </c:pt>
                <c:pt idx="384">
                  <c:v>1903</c:v>
                </c:pt>
                <c:pt idx="385">
                  <c:v>1904</c:v>
                </c:pt>
                <c:pt idx="386">
                  <c:v>1905</c:v>
                </c:pt>
                <c:pt idx="387">
                  <c:v>1906</c:v>
                </c:pt>
                <c:pt idx="388">
                  <c:v>1907</c:v>
                </c:pt>
                <c:pt idx="389">
                  <c:v>1908</c:v>
                </c:pt>
              </c:numCache>
            </c:numRef>
          </c:xVal>
          <c:yVal>
            <c:numRef>
              <c:f>Graph!$H$1422:$H$1809</c:f>
              <c:numCache>
                <c:formatCode>General</c:formatCode>
                <c:ptCount val="388"/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11-43B8-A188-B07DC844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73888"/>
        <c:axId val="1932874848"/>
      </c:scatterChart>
      <c:valAx>
        <c:axId val="1932873888"/>
        <c:scaling>
          <c:orientation val="minMax"/>
          <c:max val="1908"/>
          <c:min val="1519"/>
        </c:scaling>
        <c:delete val="0"/>
        <c:axPos val="b"/>
        <c:numFmt formatCode="General" sourceLinked="1"/>
        <c:majorTickMark val="out"/>
        <c:minorTickMark val="none"/>
        <c:tickLblPos val="nextTo"/>
        <c:crossAx val="1932874848"/>
        <c:crosses val="autoZero"/>
        <c:crossBetween val="midCat"/>
      </c:valAx>
      <c:valAx>
        <c:axId val="1932874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2873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Graph!$A$1812:$A$2177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Graph!$D$1813:$D$2176</c:f>
              <c:numCache>
                <c:formatCode>General</c:formatCode>
                <c:ptCount val="364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0-4168-8B67-BE8CCF0F0B9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Graph!$A$1812:$A$2177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Graph!$B$1813:$B$2176</c:f>
              <c:numCache>
                <c:formatCode>General</c:formatCode>
                <c:ptCount val="3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0-4168-8B67-BE8CCF0F0B9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Graph!$A$1812:$A$2177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Graph!$C$1813:$C$2176</c:f>
              <c:numCache>
                <c:formatCode>General</c:formatCode>
                <c:ptCount val="364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60-4168-8B67-BE8CCF0F0B9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Graph!$A$1812:$A$2177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Graph!$E$1813:$E$2176</c:f>
              <c:numCache>
                <c:formatCode>General</c:formatCode>
                <c:ptCount val="364"/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60-4168-8B67-BE8CCF0F0B9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Graph!$A$1812:$A$2177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Graph!$G$1813:$G$2176</c:f>
              <c:numCache>
                <c:formatCode>General</c:formatCode>
                <c:ptCount val="364"/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60-4168-8B67-BE8CCF0F0B9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Graph!$A$1812:$A$2177</c:f>
              <c:numCache>
                <c:formatCode>General</c:formatCode>
                <c:ptCount val="36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  <c:pt idx="126">
                  <c:v>2036</c:v>
                </c:pt>
                <c:pt idx="127">
                  <c:v>2037</c:v>
                </c:pt>
                <c:pt idx="128">
                  <c:v>2038</c:v>
                </c:pt>
                <c:pt idx="129">
                  <c:v>2039</c:v>
                </c:pt>
                <c:pt idx="130">
                  <c:v>2040</c:v>
                </c:pt>
                <c:pt idx="131">
                  <c:v>2041</c:v>
                </c:pt>
                <c:pt idx="132">
                  <c:v>2042</c:v>
                </c:pt>
                <c:pt idx="133">
                  <c:v>2043</c:v>
                </c:pt>
                <c:pt idx="134">
                  <c:v>2044</c:v>
                </c:pt>
                <c:pt idx="135">
                  <c:v>2045</c:v>
                </c:pt>
                <c:pt idx="136">
                  <c:v>2046</c:v>
                </c:pt>
                <c:pt idx="137">
                  <c:v>2047</c:v>
                </c:pt>
                <c:pt idx="138">
                  <c:v>2048</c:v>
                </c:pt>
                <c:pt idx="139">
                  <c:v>2049</c:v>
                </c:pt>
                <c:pt idx="140">
                  <c:v>2050</c:v>
                </c:pt>
                <c:pt idx="141">
                  <c:v>2051</c:v>
                </c:pt>
                <c:pt idx="142">
                  <c:v>2052</c:v>
                </c:pt>
                <c:pt idx="143">
                  <c:v>2053</c:v>
                </c:pt>
                <c:pt idx="144">
                  <c:v>2054</c:v>
                </c:pt>
                <c:pt idx="145">
                  <c:v>2055</c:v>
                </c:pt>
                <c:pt idx="146">
                  <c:v>2056</c:v>
                </c:pt>
                <c:pt idx="147">
                  <c:v>2057</c:v>
                </c:pt>
                <c:pt idx="148">
                  <c:v>2058</c:v>
                </c:pt>
                <c:pt idx="149">
                  <c:v>2059</c:v>
                </c:pt>
                <c:pt idx="150">
                  <c:v>2060</c:v>
                </c:pt>
                <c:pt idx="151">
                  <c:v>2061</c:v>
                </c:pt>
                <c:pt idx="152">
                  <c:v>2062</c:v>
                </c:pt>
                <c:pt idx="153">
                  <c:v>2063</c:v>
                </c:pt>
                <c:pt idx="154">
                  <c:v>2064</c:v>
                </c:pt>
                <c:pt idx="155">
                  <c:v>2065</c:v>
                </c:pt>
                <c:pt idx="156">
                  <c:v>2066</c:v>
                </c:pt>
                <c:pt idx="157">
                  <c:v>2067</c:v>
                </c:pt>
                <c:pt idx="158">
                  <c:v>2068</c:v>
                </c:pt>
                <c:pt idx="159">
                  <c:v>2069</c:v>
                </c:pt>
                <c:pt idx="160">
                  <c:v>2070</c:v>
                </c:pt>
                <c:pt idx="161">
                  <c:v>2071</c:v>
                </c:pt>
                <c:pt idx="162">
                  <c:v>2072</c:v>
                </c:pt>
                <c:pt idx="163">
                  <c:v>2073</c:v>
                </c:pt>
                <c:pt idx="164">
                  <c:v>2074</c:v>
                </c:pt>
                <c:pt idx="165">
                  <c:v>2075</c:v>
                </c:pt>
                <c:pt idx="166">
                  <c:v>2076</c:v>
                </c:pt>
                <c:pt idx="167">
                  <c:v>2077</c:v>
                </c:pt>
                <c:pt idx="168">
                  <c:v>2078</c:v>
                </c:pt>
                <c:pt idx="169">
                  <c:v>2079</c:v>
                </c:pt>
                <c:pt idx="170">
                  <c:v>2080</c:v>
                </c:pt>
                <c:pt idx="171">
                  <c:v>2081</c:v>
                </c:pt>
                <c:pt idx="172">
                  <c:v>2082</c:v>
                </c:pt>
                <c:pt idx="173">
                  <c:v>2083</c:v>
                </c:pt>
                <c:pt idx="174">
                  <c:v>2084</c:v>
                </c:pt>
                <c:pt idx="175">
                  <c:v>2085</c:v>
                </c:pt>
                <c:pt idx="176">
                  <c:v>2086</c:v>
                </c:pt>
                <c:pt idx="177">
                  <c:v>2087</c:v>
                </c:pt>
                <c:pt idx="178">
                  <c:v>2088</c:v>
                </c:pt>
                <c:pt idx="179">
                  <c:v>2089</c:v>
                </c:pt>
                <c:pt idx="180">
                  <c:v>2090</c:v>
                </c:pt>
                <c:pt idx="181">
                  <c:v>2091</c:v>
                </c:pt>
                <c:pt idx="182">
                  <c:v>2092</c:v>
                </c:pt>
                <c:pt idx="183">
                  <c:v>2093</c:v>
                </c:pt>
                <c:pt idx="184">
                  <c:v>2094</c:v>
                </c:pt>
                <c:pt idx="185">
                  <c:v>2095</c:v>
                </c:pt>
                <c:pt idx="186">
                  <c:v>2096</c:v>
                </c:pt>
                <c:pt idx="187">
                  <c:v>2097</c:v>
                </c:pt>
                <c:pt idx="188">
                  <c:v>2098</c:v>
                </c:pt>
                <c:pt idx="189">
                  <c:v>2099</c:v>
                </c:pt>
                <c:pt idx="190">
                  <c:v>2100</c:v>
                </c:pt>
                <c:pt idx="191">
                  <c:v>2101</c:v>
                </c:pt>
                <c:pt idx="192">
                  <c:v>2102</c:v>
                </c:pt>
                <c:pt idx="193">
                  <c:v>2103</c:v>
                </c:pt>
                <c:pt idx="194">
                  <c:v>2104</c:v>
                </c:pt>
                <c:pt idx="195">
                  <c:v>2105</c:v>
                </c:pt>
                <c:pt idx="196">
                  <c:v>2106</c:v>
                </c:pt>
                <c:pt idx="197">
                  <c:v>2107</c:v>
                </c:pt>
                <c:pt idx="198">
                  <c:v>2108</c:v>
                </c:pt>
                <c:pt idx="199">
                  <c:v>2109</c:v>
                </c:pt>
                <c:pt idx="200">
                  <c:v>2110</c:v>
                </c:pt>
                <c:pt idx="201">
                  <c:v>2111</c:v>
                </c:pt>
                <c:pt idx="202">
                  <c:v>2112</c:v>
                </c:pt>
                <c:pt idx="203">
                  <c:v>2113</c:v>
                </c:pt>
                <c:pt idx="204">
                  <c:v>2114</c:v>
                </c:pt>
                <c:pt idx="205">
                  <c:v>2115</c:v>
                </c:pt>
                <c:pt idx="206">
                  <c:v>2116</c:v>
                </c:pt>
                <c:pt idx="207">
                  <c:v>2117</c:v>
                </c:pt>
                <c:pt idx="208">
                  <c:v>2118</c:v>
                </c:pt>
                <c:pt idx="209">
                  <c:v>2119</c:v>
                </c:pt>
                <c:pt idx="210">
                  <c:v>2120</c:v>
                </c:pt>
                <c:pt idx="211">
                  <c:v>2121</c:v>
                </c:pt>
                <c:pt idx="212">
                  <c:v>2122</c:v>
                </c:pt>
                <c:pt idx="213">
                  <c:v>2123</c:v>
                </c:pt>
                <c:pt idx="214">
                  <c:v>2124</c:v>
                </c:pt>
                <c:pt idx="215">
                  <c:v>2125</c:v>
                </c:pt>
                <c:pt idx="216">
                  <c:v>2126</c:v>
                </c:pt>
                <c:pt idx="217">
                  <c:v>2127</c:v>
                </c:pt>
                <c:pt idx="218">
                  <c:v>2128</c:v>
                </c:pt>
                <c:pt idx="219">
                  <c:v>2129</c:v>
                </c:pt>
                <c:pt idx="220">
                  <c:v>2130</c:v>
                </c:pt>
                <c:pt idx="221">
                  <c:v>2131</c:v>
                </c:pt>
                <c:pt idx="222">
                  <c:v>2132</c:v>
                </c:pt>
                <c:pt idx="223">
                  <c:v>2133</c:v>
                </c:pt>
                <c:pt idx="224">
                  <c:v>2134</c:v>
                </c:pt>
                <c:pt idx="225">
                  <c:v>2135</c:v>
                </c:pt>
                <c:pt idx="226">
                  <c:v>2136</c:v>
                </c:pt>
                <c:pt idx="227">
                  <c:v>2137</c:v>
                </c:pt>
                <c:pt idx="228">
                  <c:v>2138</c:v>
                </c:pt>
                <c:pt idx="229">
                  <c:v>2139</c:v>
                </c:pt>
                <c:pt idx="230">
                  <c:v>2140</c:v>
                </c:pt>
                <c:pt idx="231">
                  <c:v>2141</c:v>
                </c:pt>
                <c:pt idx="232">
                  <c:v>2142</c:v>
                </c:pt>
                <c:pt idx="233">
                  <c:v>2143</c:v>
                </c:pt>
                <c:pt idx="234">
                  <c:v>2144</c:v>
                </c:pt>
                <c:pt idx="235">
                  <c:v>2145</c:v>
                </c:pt>
                <c:pt idx="236">
                  <c:v>2146</c:v>
                </c:pt>
                <c:pt idx="237">
                  <c:v>2147</c:v>
                </c:pt>
                <c:pt idx="238">
                  <c:v>2148</c:v>
                </c:pt>
                <c:pt idx="239">
                  <c:v>2149</c:v>
                </c:pt>
                <c:pt idx="240">
                  <c:v>2150</c:v>
                </c:pt>
                <c:pt idx="241">
                  <c:v>2151</c:v>
                </c:pt>
                <c:pt idx="242">
                  <c:v>2152</c:v>
                </c:pt>
                <c:pt idx="243">
                  <c:v>2153</c:v>
                </c:pt>
                <c:pt idx="244">
                  <c:v>2154</c:v>
                </c:pt>
                <c:pt idx="245">
                  <c:v>2155</c:v>
                </c:pt>
                <c:pt idx="246">
                  <c:v>2156</c:v>
                </c:pt>
                <c:pt idx="247">
                  <c:v>2157</c:v>
                </c:pt>
                <c:pt idx="248">
                  <c:v>2158</c:v>
                </c:pt>
                <c:pt idx="249">
                  <c:v>2159</c:v>
                </c:pt>
                <c:pt idx="250">
                  <c:v>2160</c:v>
                </c:pt>
                <c:pt idx="251">
                  <c:v>2161</c:v>
                </c:pt>
                <c:pt idx="252">
                  <c:v>2162</c:v>
                </c:pt>
                <c:pt idx="253">
                  <c:v>2163</c:v>
                </c:pt>
                <c:pt idx="254">
                  <c:v>2164</c:v>
                </c:pt>
                <c:pt idx="255">
                  <c:v>2165</c:v>
                </c:pt>
                <c:pt idx="256">
                  <c:v>2166</c:v>
                </c:pt>
                <c:pt idx="257">
                  <c:v>2167</c:v>
                </c:pt>
                <c:pt idx="258">
                  <c:v>2168</c:v>
                </c:pt>
                <c:pt idx="259">
                  <c:v>2169</c:v>
                </c:pt>
                <c:pt idx="260">
                  <c:v>2170</c:v>
                </c:pt>
                <c:pt idx="261">
                  <c:v>2171</c:v>
                </c:pt>
                <c:pt idx="262">
                  <c:v>2172</c:v>
                </c:pt>
                <c:pt idx="263">
                  <c:v>2173</c:v>
                </c:pt>
                <c:pt idx="264">
                  <c:v>2174</c:v>
                </c:pt>
                <c:pt idx="265">
                  <c:v>2175</c:v>
                </c:pt>
                <c:pt idx="266">
                  <c:v>2176</c:v>
                </c:pt>
                <c:pt idx="267">
                  <c:v>2177</c:v>
                </c:pt>
                <c:pt idx="268">
                  <c:v>2178</c:v>
                </c:pt>
                <c:pt idx="269">
                  <c:v>2179</c:v>
                </c:pt>
                <c:pt idx="270">
                  <c:v>2180</c:v>
                </c:pt>
                <c:pt idx="271">
                  <c:v>2181</c:v>
                </c:pt>
                <c:pt idx="272">
                  <c:v>2182</c:v>
                </c:pt>
                <c:pt idx="273">
                  <c:v>2183</c:v>
                </c:pt>
                <c:pt idx="274">
                  <c:v>2184</c:v>
                </c:pt>
                <c:pt idx="275">
                  <c:v>2185</c:v>
                </c:pt>
                <c:pt idx="276">
                  <c:v>2186</c:v>
                </c:pt>
                <c:pt idx="277">
                  <c:v>2187</c:v>
                </c:pt>
                <c:pt idx="278">
                  <c:v>2188</c:v>
                </c:pt>
                <c:pt idx="279">
                  <c:v>2189</c:v>
                </c:pt>
                <c:pt idx="280">
                  <c:v>2190</c:v>
                </c:pt>
                <c:pt idx="281">
                  <c:v>2191</c:v>
                </c:pt>
                <c:pt idx="282">
                  <c:v>2192</c:v>
                </c:pt>
                <c:pt idx="283">
                  <c:v>2193</c:v>
                </c:pt>
                <c:pt idx="284">
                  <c:v>2194</c:v>
                </c:pt>
                <c:pt idx="285">
                  <c:v>2195</c:v>
                </c:pt>
                <c:pt idx="286">
                  <c:v>2196</c:v>
                </c:pt>
                <c:pt idx="287">
                  <c:v>2197</c:v>
                </c:pt>
                <c:pt idx="288">
                  <c:v>2198</c:v>
                </c:pt>
                <c:pt idx="289">
                  <c:v>2199</c:v>
                </c:pt>
                <c:pt idx="290">
                  <c:v>2200</c:v>
                </c:pt>
                <c:pt idx="291">
                  <c:v>2201</c:v>
                </c:pt>
                <c:pt idx="292">
                  <c:v>2202</c:v>
                </c:pt>
                <c:pt idx="293">
                  <c:v>2203</c:v>
                </c:pt>
                <c:pt idx="294">
                  <c:v>2204</c:v>
                </c:pt>
                <c:pt idx="295">
                  <c:v>2205</c:v>
                </c:pt>
                <c:pt idx="296">
                  <c:v>2206</c:v>
                </c:pt>
                <c:pt idx="297">
                  <c:v>2207</c:v>
                </c:pt>
                <c:pt idx="298">
                  <c:v>2208</c:v>
                </c:pt>
                <c:pt idx="299">
                  <c:v>2209</c:v>
                </c:pt>
                <c:pt idx="300">
                  <c:v>2210</c:v>
                </c:pt>
                <c:pt idx="301">
                  <c:v>2211</c:v>
                </c:pt>
                <c:pt idx="302">
                  <c:v>2212</c:v>
                </c:pt>
                <c:pt idx="303">
                  <c:v>2213</c:v>
                </c:pt>
                <c:pt idx="304">
                  <c:v>2214</c:v>
                </c:pt>
                <c:pt idx="305">
                  <c:v>2215</c:v>
                </c:pt>
                <c:pt idx="306">
                  <c:v>2216</c:v>
                </c:pt>
                <c:pt idx="307">
                  <c:v>2217</c:v>
                </c:pt>
                <c:pt idx="308">
                  <c:v>2218</c:v>
                </c:pt>
                <c:pt idx="309">
                  <c:v>2219</c:v>
                </c:pt>
                <c:pt idx="310">
                  <c:v>2220</c:v>
                </c:pt>
                <c:pt idx="311">
                  <c:v>2221</c:v>
                </c:pt>
                <c:pt idx="312">
                  <c:v>2222</c:v>
                </c:pt>
                <c:pt idx="313">
                  <c:v>2223</c:v>
                </c:pt>
                <c:pt idx="314">
                  <c:v>2224</c:v>
                </c:pt>
                <c:pt idx="315">
                  <c:v>2225</c:v>
                </c:pt>
                <c:pt idx="316">
                  <c:v>2226</c:v>
                </c:pt>
                <c:pt idx="317">
                  <c:v>2227</c:v>
                </c:pt>
                <c:pt idx="318">
                  <c:v>2228</c:v>
                </c:pt>
                <c:pt idx="319">
                  <c:v>2229</c:v>
                </c:pt>
                <c:pt idx="320">
                  <c:v>2230</c:v>
                </c:pt>
                <c:pt idx="321">
                  <c:v>2231</c:v>
                </c:pt>
                <c:pt idx="322">
                  <c:v>2232</c:v>
                </c:pt>
                <c:pt idx="323">
                  <c:v>2233</c:v>
                </c:pt>
                <c:pt idx="324">
                  <c:v>2234</c:v>
                </c:pt>
                <c:pt idx="325">
                  <c:v>2235</c:v>
                </c:pt>
                <c:pt idx="326">
                  <c:v>2236</c:v>
                </c:pt>
                <c:pt idx="327">
                  <c:v>2237</c:v>
                </c:pt>
                <c:pt idx="328">
                  <c:v>2238</c:v>
                </c:pt>
                <c:pt idx="329">
                  <c:v>2239</c:v>
                </c:pt>
                <c:pt idx="330">
                  <c:v>2240</c:v>
                </c:pt>
                <c:pt idx="331">
                  <c:v>2241</c:v>
                </c:pt>
                <c:pt idx="332">
                  <c:v>2242</c:v>
                </c:pt>
                <c:pt idx="333">
                  <c:v>2243</c:v>
                </c:pt>
                <c:pt idx="334">
                  <c:v>2244</c:v>
                </c:pt>
                <c:pt idx="335">
                  <c:v>2245</c:v>
                </c:pt>
                <c:pt idx="336">
                  <c:v>2246</c:v>
                </c:pt>
                <c:pt idx="337">
                  <c:v>2247</c:v>
                </c:pt>
                <c:pt idx="338">
                  <c:v>2248</c:v>
                </c:pt>
                <c:pt idx="339">
                  <c:v>2249</c:v>
                </c:pt>
                <c:pt idx="340">
                  <c:v>2250</c:v>
                </c:pt>
                <c:pt idx="341">
                  <c:v>2251</c:v>
                </c:pt>
                <c:pt idx="342">
                  <c:v>2252</c:v>
                </c:pt>
                <c:pt idx="343">
                  <c:v>2253</c:v>
                </c:pt>
                <c:pt idx="344">
                  <c:v>2254</c:v>
                </c:pt>
                <c:pt idx="345">
                  <c:v>2255</c:v>
                </c:pt>
                <c:pt idx="346">
                  <c:v>2256</c:v>
                </c:pt>
                <c:pt idx="347">
                  <c:v>2257</c:v>
                </c:pt>
                <c:pt idx="348">
                  <c:v>2258</c:v>
                </c:pt>
                <c:pt idx="349">
                  <c:v>2259</c:v>
                </c:pt>
                <c:pt idx="350">
                  <c:v>2260</c:v>
                </c:pt>
                <c:pt idx="351">
                  <c:v>2261</c:v>
                </c:pt>
                <c:pt idx="352">
                  <c:v>2262</c:v>
                </c:pt>
                <c:pt idx="353">
                  <c:v>2263</c:v>
                </c:pt>
                <c:pt idx="354">
                  <c:v>2264</c:v>
                </c:pt>
                <c:pt idx="355">
                  <c:v>2265</c:v>
                </c:pt>
                <c:pt idx="356">
                  <c:v>2266</c:v>
                </c:pt>
                <c:pt idx="357">
                  <c:v>2267</c:v>
                </c:pt>
                <c:pt idx="358">
                  <c:v>2268</c:v>
                </c:pt>
                <c:pt idx="359">
                  <c:v>2269</c:v>
                </c:pt>
                <c:pt idx="360">
                  <c:v>2270</c:v>
                </c:pt>
                <c:pt idx="361">
                  <c:v>2271</c:v>
                </c:pt>
                <c:pt idx="362">
                  <c:v>2272</c:v>
                </c:pt>
                <c:pt idx="363">
                  <c:v>2273</c:v>
                </c:pt>
                <c:pt idx="364">
                  <c:v>2274</c:v>
                </c:pt>
                <c:pt idx="365">
                  <c:v>2275</c:v>
                </c:pt>
              </c:numCache>
            </c:numRef>
          </c:xVal>
          <c:yVal>
            <c:numRef>
              <c:f>Graph!$H$1813:$H$2176</c:f>
              <c:numCache>
                <c:formatCode>General</c:formatCode>
                <c:ptCount val="364"/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60-4168-8B67-BE8CCF0F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59344"/>
        <c:axId val="241155024"/>
      </c:scatterChart>
      <c:valAx>
        <c:axId val="241159344"/>
        <c:scaling>
          <c:orientation val="minMax"/>
          <c:max val="2275"/>
          <c:min val="1910"/>
        </c:scaling>
        <c:delete val="0"/>
        <c:axPos val="b"/>
        <c:numFmt formatCode="General" sourceLinked="1"/>
        <c:majorTickMark val="out"/>
        <c:minorTickMark val="none"/>
        <c:tickLblPos val="nextTo"/>
        <c:crossAx val="241155024"/>
        <c:crosses val="autoZero"/>
        <c:crossBetween val="midCat"/>
      </c:valAx>
      <c:valAx>
        <c:axId val="241155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1159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Graph!$A$2179:$A$2604</c:f>
              <c:numCache>
                <c:formatCode>General</c:formatCode>
                <c:ptCount val="426"/>
                <c:pt idx="0">
                  <c:v>2277</c:v>
                </c:pt>
                <c:pt idx="1">
                  <c:v>2278</c:v>
                </c:pt>
                <c:pt idx="2">
                  <c:v>2279</c:v>
                </c:pt>
                <c:pt idx="3">
                  <c:v>2280</c:v>
                </c:pt>
                <c:pt idx="4">
                  <c:v>2281</c:v>
                </c:pt>
                <c:pt idx="5">
                  <c:v>2282</c:v>
                </c:pt>
                <c:pt idx="6">
                  <c:v>2283</c:v>
                </c:pt>
                <c:pt idx="7">
                  <c:v>2284</c:v>
                </c:pt>
                <c:pt idx="8">
                  <c:v>2285</c:v>
                </c:pt>
                <c:pt idx="9">
                  <c:v>2286</c:v>
                </c:pt>
                <c:pt idx="10">
                  <c:v>2287</c:v>
                </c:pt>
                <c:pt idx="11">
                  <c:v>2288</c:v>
                </c:pt>
                <c:pt idx="12">
                  <c:v>2289</c:v>
                </c:pt>
                <c:pt idx="13">
                  <c:v>2290</c:v>
                </c:pt>
                <c:pt idx="14">
                  <c:v>2291</c:v>
                </c:pt>
                <c:pt idx="15">
                  <c:v>2292</c:v>
                </c:pt>
                <c:pt idx="16">
                  <c:v>2293</c:v>
                </c:pt>
                <c:pt idx="17">
                  <c:v>2294</c:v>
                </c:pt>
                <c:pt idx="18">
                  <c:v>2295</c:v>
                </c:pt>
                <c:pt idx="19">
                  <c:v>2296</c:v>
                </c:pt>
                <c:pt idx="20">
                  <c:v>2297</c:v>
                </c:pt>
                <c:pt idx="21">
                  <c:v>2298</c:v>
                </c:pt>
                <c:pt idx="22">
                  <c:v>2299</c:v>
                </c:pt>
                <c:pt idx="23">
                  <c:v>2300</c:v>
                </c:pt>
                <c:pt idx="24">
                  <c:v>2301</c:v>
                </c:pt>
                <c:pt idx="25">
                  <c:v>2302</c:v>
                </c:pt>
                <c:pt idx="26">
                  <c:v>2303</c:v>
                </c:pt>
                <c:pt idx="27">
                  <c:v>2304</c:v>
                </c:pt>
                <c:pt idx="28">
                  <c:v>2305</c:v>
                </c:pt>
                <c:pt idx="29">
                  <c:v>2306</c:v>
                </c:pt>
                <c:pt idx="30">
                  <c:v>2307</c:v>
                </c:pt>
                <c:pt idx="31">
                  <c:v>2308</c:v>
                </c:pt>
                <c:pt idx="32">
                  <c:v>2309</c:v>
                </c:pt>
                <c:pt idx="33">
                  <c:v>2310</c:v>
                </c:pt>
                <c:pt idx="34">
                  <c:v>2311</c:v>
                </c:pt>
                <c:pt idx="35">
                  <c:v>2312</c:v>
                </c:pt>
                <c:pt idx="36">
                  <c:v>2313</c:v>
                </c:pt>
                <c:pt idx="37">
                  <c:v>2314</c:v>
                </c:pt>
                <c:pt idx="38">
                  <c:v>2315</c:v>
                </c:pt>
                <c:pt idx="39">
                  <c:v>2316</c:v>
                </c:pt>
                <c:pt idx="40">
                  <c:v>2317</c:v>
                </c:pt>
                <c:pt idx="41">
                  <c:v>2318</c:v>
                </c:pt>
                <c:pt idx="42">
                  <c:v>2319</c:v>
                </c:pt>
                <c:pt idx="43">
                  <c:v>2320</c:v>
                </c:pt>
                <c:pt idx="44">
                  <c:v>2321</c:v>
                </c:pt>
                <c:pt idx="45">
                  <c:v>2322</c:v>
                </c:pt>
                <c:pt idx="46">
                  <c:v>2323</c:v>
                </c:pt>
                <c:pt idx="47">
                  <c:v>2324</c:v>
                </c:pt>
                <c:pt idx="48">
                  <c:v>2325</c:v>
                </c:pt>
                <c:pt idx="49">
                  <c:v>2326</c:v>
                </c:pt>
                <c:pt idx="50">
                  <c:v>2327</c:v>
                </c:pt>
                <c:pt idx="51">
                  <c:v>2328</c:v>
                </c:pt>
                <c:pt idx="52">
                  <c:v>2329</c:v>
                </c:pt>
                <c:pt idx="53">
                  <c:v>2330</c:v>
                </c:pt>
                <c:pt idx="54">
                  <c:v>2331</c:v>
                </c:pt>
                <c:pt idx="55">
                  <c:v>2332</c:v>
                </c:pt>
                <c:pt idx="56">
                  <c:v>2333</c:v>
                </c:pt>
                <c:pt idx="57">
                  <c:v>2334</c:v>
                </c:pt>
                <c:pt idx="58">
                  <c:v>2335</c:v>
                </c:pt>
                <c:pt idx="59">
                  <c:v>2336</c:v>
                </c:pt>
                <c:pt idx="60">
                  <c:v>2337</c:v>
                </c:pt>
                <c:pt idx="61">
                  <c:v>2338</c:v>
                </c:pt>
                <c:pt idx="62">
                  <c:v>2339</c:v>
                </c:pt>
                <c:pt idx="63">
                  <c:v>2340</c:v>
                </c:pt>
                <c:pt idx="64">
                  <c:v>2341</c:v>
                </c:pt>
                <c:pt idx="65">
                  <c:v>2342</c:v>
                </c:pt>
                <c:pt idx="66">
                  <c:v>2343</c:v>
                </c:pt>
                <c:pt idx="67">
                  <c:v>2344</c:v>
                </c:pt>
                <c:pt idx="68">
                  <c:v>2345</c:v>
                </c:pt>
                <c:pt idx="69">
                  <c:v>2346</c:v>
                </c:pt>
                <c:pt idx="70">
                  <c:v>2347</c:v>
                </c:pt>
                <c:pt idx="71">
                  <c:v>2348</c:v>
                </c:pt>
                <c:pt idx="72">
                  <c:v>2349</c:v>
                </c:pt>
                <c:pt idx="73">
                  <c:v>2350</c:v>
                </c:pt>
                <c:pt idx="74">
                  <c:v>2351</c:v>
                </c:pt>
                <c:pt idx="75">
                  <c:v>2352</c:v>
                </c:pt>
                <c:pt idx="76">
                  <c:v>2353</c:v>
                </c:pt>
                <c:pt idx="77">
                  <c:v>2354</c:v>
                </c:pt>
                <c:pt idx="78">
                  <c:v>2355</c:v>
                </c:pt>
                <c:pt idx="79">
                  <c:v>2356</c:v>
                </c:pt>
                <c:pt idx="80">
                  <c:v>2357</c:v>
                </c:pt>
                <c:pt idx="81">
                  <c:v>2358</c:v>
                </c:pt>
                <c:pt idx="82">
                  <c:v>2359</c:v>
                </c:pt>
                <c:pt idx="83">
                  <c:v>2360</c:v>
                </c:pt>
                <c:pt idx="84">
                  <c:v>2361</c:v>
                </c:pt>
                <c:pt idx="85">
                  <c:v>2362</c:v>
                </c:pt>
                <c:pt idx="86">
                  <c:v>2363</c:v>
                </c:pt>
                <c:pt idx="87">
                  <c:v>2364</c:v>
                </c:pt>
                <c:pt idx="88">
                  <c:v>2365</c:v>
                </c:pt>
                <c:pt idx="89">
                  <c:v>2366</c:v>
                </c:pt>
                <c:pt idx="90">
                  <c:v>2367</c:v>
                </c:pt>
                <c:pt idx="91">
                  <c:v>2368</c:v>
                </c:pt>
                <c:pt idx="92">
                  <c:v>2369</c:v>
                </c:pt>
                <c:pt idx="93">
                  <c:v>2370</c:v>
                </c:pt>
                <c:pt idx="94">
                  <c:v>2371</c:v>
                </c:pt>
                <c:pt idx="95">
                  <c:v>2372</c:v>
                </c:pt>
                <c:pt idx="96">
                  <c:v>2373</c:v>
                </c:pt>
                <c:pt idx="97">
                  <c:v>2374</c:v>
                </c:pt>
                <c:pt idx="98">
                  <c:v>2375</c:v>
                </c:pt>
                <c:pt idx="99">
                  <c:v>2376</c:v>
                </c:pt>
                <c:pt idx="100">
                  <c:v>2377</c:v>
                </c:pt>
                <c:pt idx="101">
                  <c:v>2378</c:v>
                </c:pt>
                <c:pt idx="102">
                  <c:v>2379</c:v>
                </c:pt>
                <c:pt idx="103">
                  <c:v>2380</c:v>
                </c:pt>
                <c:pt idx="104">
                  <c:v>2381</c:v>
                </c:pt>
                <c:pt idx="105">
                  <c:v>2382</c:v>
                </c:pt>
                <c:pt idx="106">
                  <c:v>2383</c:v>
                </c:pt>
                <c:pt idx="107">
                  <c:v>2384</c:v>
                </c:pt>
                <c:pt idx="108">
                  <c:v>2385</c:v>
                </c:pt>
                <c:pt idx="109">
                  <c:v>2386</c:v>
                </c:pt>
                <c:pt idx="110">
                  <c:v>2387</c:v>
                </c:pt>
                <c:pt idx="111">
                  <c:v>2388</c:v>
                </c:pt>
                <c:pt idx="112">
                  <c:v>2389</c:v>
                </c:pt>
                <c:pt idx="113">
                  <c:v>2390</c:v>
                </c:pt>
                <c:pt idx="114">
                  <c:v>2391</c:v>
                </c:pt>
                <c:pt idx="115">
                  <c:v>2392</c:v>
                </c:pt>
                <c:pt idx="116">
                  <c:v>2393</c:v>
                </c:pt>
                <c:pt idx="117">
                  <c:v>2394</c:v>
                </c:pt>
                <c:pt idx="118">
                  <c:v>2395</c:v>
                </c:pt>
                <c:pt idx="119">
                  <c:v>2396</c:v>
                </c:pt>
                <c:pt idx="120">
                  <c:v>2397</c:v>
                </c:pt>
                <c:pt idx="121">
                  <c:v>2398</c:v>
                </c:pt>
                <c:pt idx="122">
                  <c:v>2399</c:v>
                </c:pt>
                <c:pt idx="123">
                  <c:v>2400</c:v>
                </c:pt>
                <c:pt idx="124">
                  <c:v>2401</c:v>
                </c:pt>
                <c:pt idx="125">
                  <c:v>2402</c:v>
                </c:pt>
                <c:pt idx="126">
                  <c:v>2403</c:v>
                </c:pt>
                <c:pt idx="127">
                  <c:v>2404</c:v>
                </c:pt>
                <c:pt idx="128">
                  <c:v>2405</c:v>
                </c:pt>
                <c:pt idx="129">
                  <c:v>2406</c:v>
                </c:pt>
                <c:pt idx="130">
                  <c:v>2407</c:v>
                </c:pt>
                <c:pt idx="131">
                  <c:v>2408</c:v>
                </c:pt>
                <c:pt idx="132">
                  <c:v>2409</c:v>
                </c:pt>
                <c:pt idx="133">
                  <c:v>2410</c:v>
                </c:pt>
                <c:pt idx="134">
                  <c:v>2411</c:v>
                </c:pt>
                <c:pt idx="135">
                  <c:v>2412</c:v>
                </c:pt>
                <c:pt idx="136">
                  <c:v>2413</c:v>
                </c:pt>
                <c:pt idx="137">
                  <c:v>2414</c:v>
                </c:pt>
                <c:pt idx="138">
                  <c:v>2415</c:v>
                </c:pt>
                <c:pt idx="139">
                  <c:v>2416</c:v>
                </c:pt>
                <c:pt idx="140">
                  <c:v>2417</c:v>
                </c:pt>
                <c:pt idx="141">
                  <c:v>2418</c:v>
                </c:pt>
                <c:pt idx="142">
                  <c:v>2419</c:v>
                </c:pt>
                <c:pt idx="143">
                  <c:v>2420</c:v>
                </c:pt>
                <c:pt idx="144">
                  <c:v>2421</c:v>
                </c:pt>
                <c:pt idx="145">
                  <c:v>2422</c:v>
                </c:pt>
                <c:pt idx="146">
                  <c:v>2423</c:v>
                </c:pt>
                <c:pt idx="147">
                  <c:v>2424</c:v>
                </c:pt>
                <c:pt idx="148">
                  <c:v>2425</c:v>
                </c:pt>
                <c:pt idx="149">
                  <c:v>2426</c:v>
                </c:pt>
                <c:pt idx="150">
                  <c:v>2427</c:v>
                </c:pt>
                <c:pt idx="151">
                  <c:v>2428</c:v>
                </c:pt>
                <c:pt idx="152">
                  <c:v>2429</c:v>
                </c:pt>
                <c:pt idx="153">
                  <c:v>2430</c:v>
                </c:pt>
                <c:pt idx="154">
                  <c:v>2431</c:v>
                </c:pt>
                <c:pt idx="155">
                  <c:v>2432</c:v>
                </c:pt>
                <c:pt idx="156">
                  <c:v>2433</c:v>
                </c:pt>
                <c:pt idx="157">
                  <c:v>2434</c:v>
                </c:pt>
                <c:pt idx="158">
                  <c:v>2435</c:v>
                </c:pt>
                <c:pt idx="159">
                  <c:v>2436</c:v>
                </c:pt>
                <c:pt idx="160">
                  <c:v>2437</c:v>
                </c:pt>
                <c:pt idx="161">
                  <c:v>2438</c:v>
                </c:pt>
                <c:pt idx="162">
                  <c:v>2439</c:v>
                </c:pt>
                <c:pt idx="163">
                  <c:v>2440</c:v>
                </c:pt>
                <c:pt idx="164">
                  <c:v>2441</c:v>
                </c:pt>
                <c:pt idx="165">
                  <c:v>2442</c:v>
                </c:pt>
                <c:pt idx="166">
                  <c:v>2443</c:v>
                </c:pt>
                <c:pt idx="167">
                  <c:v>2444</c:v>
                </c:pt>
                <c:pt idx="168">
                  <c:v>2445</c:v>
                </c:pt>
                <c:pt idx="169">
                  <c:v>2446</c:v>
                </c:pt>
                <c:pt idx="170">
                  <c:v>2447</c:v>
                </c:pt>
                <c:pt idx="171">
                  <c:v>2448</c:v>
                </c:pt>
                <c:pt idx="172">
                  <c:v>2449</c:v>
                </c:pt>
                <c:pt idx="173">
                  <c:v>2450</c:v>
                </c:pt>
                <c:pt idx="174">
                  <c:v>2451</c:v>
                </c:pt>
                <c:pt idx="175">
                  <c:v>2452</c:v>
                </c:pt>
                <c:pt idx="176">
                  <c:v>2453</c:v>
                </c:pt>
                <c:pt idx="177">
                  <c:v>2454</c:v>
                </c:pt>
                <c:pt idx="178">
                  <c:v>2455</c:v>
                </c:pt>
                <c:pt idx="179">
                  <c:v>2456</c:v>
                </c:pt>
                <c:pt idx="180">
                  <c:v>2457</c:v>
                </c:pt>
                <c:pt idx="181">
                  <c:v>2458</c:v>
                </c:pt>
                <c:pt idx="182">
                  <c:v>2459</c:v>
                </c:pt>
                <c:pt idx="183">
                  <c:v>2460</c:v>
                </c:pt>
                <c:pt idx="184">
                  <c:v>2461</c:v>
                </c:pt>
                <c:pt idx="185">
                  <c:v>2462</c:v>
                </c:pt>
                <c:pt idx="186">
                  <c:v>2463</c:v>
                </c:pt>
                <c:pt idx="187">
                  <c:v>2464</c:v>
                </c:pt>
                <c:pt idx="188">
                  <c:v>2465</c:v>
                </c:pt>
                <c:pt idx="189">
                  <c:v>2466</c:v>
                </c:pt>
                <c:pt idx="190">
                  <c:v>2467</c:v>
                </c:pt>
                <c:pt idx="191">
                  <c:v>2468</c:v>
                </c:pt>
                <c:pt idx="192">
                  <c:v>2469</c:v>
                </c:pt>
                <c:pt idx="193">
                  <c:v>2470</c:v>
                </c:pt>
                <c:pt idx="194">
                  <c:v>2471</c:v>
                </c:pt>
                <c:pt idx="195">
                  <c:v>2472</c:v>
                </c:pt>
                <c:pt idx="196">
                  <c:v>2473</c:v>
                </c:pt>
                <c:pt idx="197">
                  <c:v>2474</c:v>
                </c:pt>
                <c:pt idx="198">
                  <c:v>2475</c:v>
                </c:pt>
                <c:pt idx="199">
                  <c:v>2476</c:v>
                </c:pt>
                <c:pt idx="200">
                  <c:v>2477</c:v>
                </c:pt>
                <c:pt idx="201">
                  <c:v>2478</c:v>
                </c:pt>
                <c:pt idx="202">
                  <c:v>2479</c:v>
                </c:pt>
                <c:pt idx="203">
                  <c:v>2480</c:v>
                </c:pt>
                <c:pt idx="204">
                  <c:v>2481</c:v>
                </c:pt>
                <c:pt idx="205">
                  <c:v>2482</c:v>
                </c:pt>
                <c:pt idx="206">
                  <c:v>2483</c:v>
                </c:pt>
                <c:pt idx="207">
                  <c:v>2484</c:v>
                </c:pt>
                <c:pt idx="208">
                  <c:v>2485</c:v>
                </c:pt>
                <c:pt idx="209">
                  <c:v>2486</c:v>
                </c:pt>
                <c:pt idx="210">
                  <c:v>2487</c:v>
                </c:pt>
                <c:pt idx="211">
                  <c:v>2488</c:v>
                </c:pt>
                <c:pt idx="212">
                  <c:v>2489</c:v>
                </c:pt>
                <c:pt idx="213">
                  <c:v>2490</c:v>
                </c:pt>
                <c:pt idx="214">
                  <c:v>2491</c:v>
                </c:pt>
                <c:pt idx="215">
                  <c:v>2492</c:v>
                </c:pt>
                <c:pt idx="216">
                  <c:v>2493</c:v>
                </c:pt>
                <c:pt idx="217">
                  <c:v>2494</c:v>
                </c:pt>
                <c:pt idx="218">
                  <c:v>2495</c:v>
                </c:pt>
                <c:pt idx="219">
                  <c:v>2496</c:v>
                </c:pt>
                <c:pt idx="220">
                  <c:v>2497</c:v>
                </c:pt>
                <c:pt idx="221">
                  <c:v>2498</c:v>
                </c:pt>
                <c:pt idx="222">
                  <c:v>2499</c:v>
                </c:pt>
                <c:pt idx="223">
                  <c:v>2500</c:v>
                </c:pt>
                <c:pt idx="224">
                  <c:v>2501</c:v>
                </c:pt>
                <c:pt idx="225">
                  <c:v>2502</c:v>
                </c:pt>
                <c:pt idx="226">
                  <c:v>2503</c:v>
                </c:pt>
                <c:pt idx="227">
                  <c:v>2504</c:v>
                </c:pt>
                <c:pt idx="228">
                  <c:v>2505</c:v>
                </c:pt>
                <c:pt idx="229">
                  <c:v>2506</c:v>
                </c:pt>
                <c:pt idx="230">
                  <c:v>2507</c:v>
                </c:pt>
                <c:pt idx="231">
                  <c:v>2508</c:v>
                </c:pt>
                <c:pt idx="232">
                  <c:v>2509</c:v>
                </c:pt>
                <c:pt idx="233">
                  <c:v>2510</c:v>
                </c:pt>
                <c:pt idx="234">
                  <c:v>2511</c:v>
                </c:pt>
                <c:pt idx="235">
                  <c:v>2512</c:v>
                </c:pt>
                <c:pt idx="236">
                  <c:v>2513</c:v>
                </c:pt>
                <c:pt idx="237">
                  <c:v>2514</c:v>
                </c:pt>
                <c:pt idx="238">
                  <c:v>2515</c:v>
                </c:pt>
                <c:pt idx="239">
                  <c:v>2516</c:v>
                </c:pt>
                <c:pt idx="240">
                  <c:v>2517</c:v>
                </c:pt>
                <c:pt idx="241">
                  <c:v>2518</c:v>
                </c:pt>
                <c:pt idx="242">
                  <c:v>2519</c:v>
                </c:pt>
                <c:pt idx="243">
                  <c:v>2520</c:v>
                </c:pt>
                <c:pt idx="244">
                  <c:v>2521</c:v>
                </c:pt>
                <c:pt idx="245">
                  <c:v>2522</c:v>
                </c:pt>
                <c:pt idx="246">
                  <c:v>2523</c:v>
                </c:pt>
                <c:pt idx="247">
                  <c:v>2524</c:v>
                </c:pt>
                <c:pt idx="248">
                  <c:v>2525</c:v>
                </c:pt>
                <c:pt idx="249">
                  <c:v>2526</c:v>
                </c:pt>
                <c:pt idx="250">
                  <c:v>2527</c:v>
                </c:pt>
                <c:pt idx="251">
                  <c:v>2528</c:v>
                </c:pt>
                <c:pt idx="252">
                  <c:v>2529</c:v>
                </c:pt>
                <c:pt idx="253">
                  <c:v>2530</c:v>
                </c:pt>
                <c:pt idx="254">
                  <c:v>2531</c:v>
                </c:pt>
                <c:pt idx="255">
                  <c:v>2532</c:v>
                </c:pt>
                <c:pt idx="256">
                  <c:v>2533</c:v>
                </c:pt>
                <c:pt idx="257">
                  <c:v>2534</c:v>
                </c:pt>
                <c:pt idx="258">
                  <c:v>2535</c:v>
                </c:pt>
                <c:pt idx="259">
                  <c:v>2536</c:v>
                </c:pt>
                <c:pt idx="260">
                  <c:v>2537</c:v>
                </c:pt>
                <c:pt idx="261">
                  <c:v>2538</c:v>
                </c:pt>
                <c:pt idx="262">
                  <c:v>2539</c:v>
                </c:pt>
                <c:pt idx="263">
                  <c:v>2540</c:v>
                </c:pt>
                <c:pt idx="264">
                  <c:v>2541</c:v>
                </c:pt>
                <c:pt idx="265">
                  <c:v>2542</c:v>
                </c:pt>
                <c:pt idx="266">
                  <c:v>2543</c:v>
                </c:pt>
                <c:pt idx="267">
                  <c:v>2544</c:v>
                </c:pt>
                <c:pt idx="268">
                  <c:v>2545</c:v>
                </c:pt>
                <c:pt idx="269">
                  <c:v>2546</c:v>
                </c:pt>
                <c:pt idx="270">
                  <c:v>2547</c:v>
                </c:pt>
                <c:pt idx="271">
                  <c:v>2548</c:v>
                </c:pt>
                <c:pt idx="272">
                  <c:v>2549</c:v>
                </c:pt>
                <c:pt idx="273">
                  <c:v>2550</c:v>
                </c:pt>
                <c:pt idx="274">
                  <c:v>2551</c:v>
                </c:pt>
                <c:pt idx="275">
                  <c:v>2552</c:v>
                </c:pt>
                <c:pt idx="276">
                  <c:v>2553</c:v>
                </c:pt>
                <c:pt idx="277">
                  <c:v>2554</c:v>
                </c:pt>
                <c:pt idx="278">
                  <c:v>2555</c:v>
                </c:pt>
                <c:pt idx="279">
                  <c:v>2556</c:v>
                </c:pt>
                <c:pt idx="280">
                  <c:v>2557</c:v>
                </c:pt>
                <c:pt idx="281">
                  <c:v>2558</c:v>
                </c:pt>
                <c:pt idx="282">
                  <c:v>2559</c:v>
                </c:pt>
                <c:pt idx="283">
                  <c:v>2560</c:v>
                </c:pt>
                <c:pt idx="284">
                  <c:v>2561</c:v>
                </c:pt>
                <c:pt idx="285">
                  <c:v>2562</c:v>
                </c:pt>
                <c:pt idx="286">
                  <c:v>2563</c:v>
                </c:pt>
                <c:pt idx="287">
                  <c:v>2564</c:v>
                </c:pt>
                <c:pt idx="288">
                  <c:v>2565</c:v>
                </c:pt>
                <c:pt idx="289">
                  <c:v>2566</c:v>
                </c:pt>
                <c:pt idx="290">
                  <c:v>2567</c:v>
                </c:pt>
                <c:pt idx="291">
                  <c:v>2568</c:v>
                </c:pt>
                <c:pt idx="292">
                  <c:v>2569</c:v>
                </c:pt>
                <c:pt idx="293">
                  <c:v>2570</c:v>
                </c:pt>
                <c:pt idx="294">
                  <c:v>2571</c:v>
                </c:pt>
                <c:pt idx="295">
                  <c:v>2572</c:v>
                </c:pt>
                <c:pt idx="296">
                  <c:v>2573</c:v>
                </c:pt>
                <c:pt idx="297">
                  <c:v>2574</c:v>
                </c:pt>
                <c:pt idx="298">
                  <c:v>2575</c:v>
                </c:pt>
                <c:pt idx="299">
                  <c:v>2576</c:v>
                </c:pt>
                <c:pt idx="300">
                  <c:v>2577</c:v>
                </c:pt>
                <c:pt idx="301">
                  <c:v>2578</c:v>
                </c:pt>
                <c:pt idx="302">
                  <c:v>2579</c:v>
                </c:pt>
                <c:pt idx="303">
                  <c:v>2580</c:v>
                </c:pt>
                <c:pt idx="304">
                  <c:v>2581</c:v>
                </c:pt>
                <c:pt idx="305">
                  <c:v>2582</c:v>
                </c:pt>
                <c:pt idx="306">
                  <c:v>2583</c:v>
                </c:pt>
                <c:pt idx="307">
                  <c:v>2584</c:v>
                </c:pt>
                <c:pt idx="308">
                  <c:v>2585</c:v>
                </c:pt>
                <c:pt idx="309">
                  <c:v>2586</c:v>
                </c:pt>
                <c:pt idx="310">
                  <c:v>2587</c:v>
                </c:pt>
                <c:pt idx="311">
                  <c:v>2588</c:v>
                </c:pt>
                <c:pt idx="312">
                  <c:v>2589</c:v>
                </c:pt>
                <c:pt idx="313">
                  <c:v>2590</c:v>
                </c:pt>
                <c:pt idx="314">
                  <c:v>2591</c:v>
                </c:pt>
                <c:pt idx="315">
                  <c:v>2592</c:v>
                </c:pt>
                <c:pt idx="316">
                  <c:v>2593</c:v>
                </c:pt>
                <c:pt idx="317">
                  <c:v>2594</c:v>
                </c:pt>
                <c:pt idx="318">
                  <c:v>2595</c:v>
                </c:pt>
                <c:pt idx="319">
                  <c:v>2596</c:v>
                </c:pt>
                <c:pt idx="320">
                  <c:v>2597</c:v>
                </c:pt>
                <c:pt idx="321">
                  <c:v>2598</c:v>
                </c:pt>
                <c:pt idx="322">
                  <c:v>2599</c:v>
                </c:pt>
                <c:pt idx="323">
                  <c:v>2600</c:v>
                </c:pt>
                <c:pt idx="324">
                  <c:v>2601</c:v>
                </c:pt>
                <c:pt idx="325">
                  <c:v>2602</c:v>
                </c:pt>
                <c:pt idx="326">
                  <c:v>2603</c:v>
                </c:pt>
                <c:pt idx="327">
                  <c:v>2604</c:v>
                </c:pt>
                <c:pt idx="328">
                  <c:v>2605</c:v>
                </c:pt>
                <c:pt idx="329">
                  <c:v>2606</c:v>
                </c:pt>
                <c:pt idx="330">
                  <c:v>2607</c:v>
                </c:pt>
                <c:pt idx="331">
                  <c:v>2608</c:v>
                </c:pt>
                <c:pt idx="332">
                  <c:v>2609</c:v>
                </c:pt>
                <c:pt idx="333">
                  <c:v>2610</c:v>
                </c:pt>
                <c:pt idx="334">
                  <c:v>2611</c:v>
                </c:pt>
                <c:pt idx="335">
                  <c:v>2612</c:v>
                </c:pt>
                <c:pt idx="336">
                  <c:v>2613</c:v>
                </c:pt>
                <c:pt idx="337">
                  <c:v>2614</c:v>
                </c:pt>
                <c:pt idx="338">
                  <c:v>2615</c:v>
                </c:pt>
                <c:pt idx="339">
                  <c:v>2616</c:v>
                </c:pt>
                <c:pt idx="340">
                  <c:v>2617</c:v>
                </c:pt>
                <c:pt idx="341">
                  <c:v>2618</c:v>
                </c:pt>
                <c:pt idx="342">
                  <c:v>2619</c:v>
                </c:pt>
                <c:pt idx="343">
                  <c:v>2620</c:v>
                </c:pt>
                <c:pt idx="344">
                  <c:v>2621</c:v>
                </c:pt>
                <c:pt idx="345">
                  <c:v>2622</c:v>
                </c:pt>
                <c:pt idx="346">
                  <c:v>2623</c:v>
                </c:pt>
                <c:pt idx="347">
                  <c:v>2624</c:v>
                </c:pt>
                <c:pt idx="348">
                  <c:v>2625</c:v>
                </c:pt>
                <c:pt idx="349">
                  <c:v>2626</c:v>
                </c:pt>
                <c:pt idx="350">
                  <c:v>2627</c:v>
                </c:pt>
                <c:pt idx="351">
                  <c:v>2628</c:v>
                </c:pt>
                <c:pt idx="352">
                  <c:v>2629</c:v>
                </c:pt>
                <c:pt idx="353">
                  <c:v>2630</c:v>
                </c:pt>
                <c:pt idx="354">
                  <c:v>2631</c:v>
                </c:pt>
                <c:pt idx="355">
                  <c:v>2632</c:v>
                </c:pt>
                <c:pt idx="356">
                  <c:v>2633</c:v>
                </c:pt>
                <c:pt idx="357">
                  <c:v>2634</c:v>
                </c:pt>
                <c:pt idx="358">
                  <c:v>2635</c:v>
                </c:pt>
                <c:pt idx="359">
                  <c:v>2636</c:v>
                </c:pt>
                <c:pt idx="360">
                  <c:v>2637</c:v>
                </c:pt>
                <c:pt idx="361">
                  <c:v>2638</c:v>
                </c:pt>
                <c:pt idx="362">
                  <c:v>2639</c:v>
                </c:pt>
                <c:pt idx="363">
                  <c:v>2640</c:v>
                </c:pt>
                <c:pt idx="364">
                  <c:v>2641</c:v>
                </c:pt>
                <c:pt idx="365">
                  <c:v>2642</c:v>
                </c:pt>
                <c:pt idx="366">
                  <c:v>2643</c:v>
                </c:pt>
                <c:pt idx="367">
                  <c:v>2644</c:v>
                </c:pt>
                <c:pt idx="368">
                  <c:v>2645</c:v>
                </c:pt>
                <c:pt idx="369">
                  <c:v>2646</c:v>
                </c:pt>
                <c:pt idx="370">
                  <c:v>2647</c:v>
                </c:pt>
                <c:pt idx="371">
                  <c:v>2648</c:v>
                </c:pt>
                <c:pt idx="372">
                  <c:v>2649</c:v>
                </c:pt>
                <c:pt idx="373">
                  <c:v>2650</c:v>
                </c:pt>
                <c:pt idx="374">
                  <c:v>2651</c:v>
                </c:pt>
                <c:pt idx="375">
                  <c:v>2652</c:v>
                </c:pt>
                <c:pt idx="376">
                  <c:v>2653</c:v>
                </c:pt>
                <c:pt idx="377">
                  <c:v>2654</c:v>
                </c:pt>
                <c:pt idx="378">
                  <c:v>2655</c:v>
                </c:pt>
                <c:pt idx="379">
                  <c:v>2656</c:v>
                </c:pt>
                <c:pt idx="380">
                  <c:v>2657</c:v>
                </c:pt>
                <c:pt idx="381">
                  <c:v>2658</c:v>
                </c:pt>
                <c:pt idx="382">
                  <c:v>2659</c:v>
                </c:pt>
                <c:pt idx="383">
                  <c:v>2660</c:v>
                </c:pt>
                <c:pt idx="384">
                  <c:v>2661</c:v>
                </c:pt>
                <c:pt idx="385">
                  <c:v>2662</c:v>
                </c:pt>
                <c:pt idx="386">
                  <c:v>2663</c:v>
                </c:pt>
                <c:pt idx="387">
                  <c:v>2664</c:v>
                </c:pt>
                <c:pt idx="388">
                  <c:v>2665</c:v>
                </c:pt>
                <c:pt idx="389">
                  <c:v>2666</c:v>
                </c:pt>
                <c:pt idx="390">
                  <c:v>2667</c:v>
                </c:pt>
                <c:pt idx="391">
                  <c:v>2668</c:v>
                </c:pt>
                <c:pt idx="392">
                  <c:v>2669</c:v>
                </c:pt>
                <c:pt idx="393">
                  <c:v>2670</c:v>
                </c:pt>
                <c:pt idx="394">
                  <c:v>2671</c:v>
                </c:pt>
                <c:pt idx="395">
                  <c:v>2672</c:v>
                </c:pt>
                <c:pt idx="396">
                  <c:v>2673</c:v>
                </c:pt>
                <c:pt idx="397">
                  <c:v>2674</c:v>
                </c:pt>
                <c:pt idx="398">
                  <c:v>2675</c:v>
                </c:pt>
                <c:pt idx="399">
                  <c:v>2676</c:v>
                </c:pt>
                <c:pt idx="400">
                  <c:v>2677</c:v>
                </c:pt>
                <c:pt idx="401">
                  <c:v>2678</c:v>
                </c:pt>
                <c:pt idx="402">
                  <c:v>2679</c:v>
                </c:pt>
                <c:pt idx="403">
                  <c:v>2680</c:v>
                </c:pt>
                <c:pt idx="404">
                  <c:v>2681</c:v>
                </c:pt>
                <c:pt idx="405">
                  <c:v>2682</c:v>
                </c:pt>
                <c:pt idx="406">
                  <c:v>2683</c:v>
                </c:pt>
                <c:pt idx="407">
                  <c:v>2684</c:v>
                </c:pt>
                <c:pt idx="408">
                  <c:v>2685</c:v>
                </c:pt>
                <c:pt idx="409">
                  <c:v>2686</c:v>
                </c:pt>
                <c:pt idx="410">
                  <c:v>2687</c:v>
                </c:pt>
                <c:pt idx="411">
                  <c:v>2688</c:v>
                </c:pt>
                <c:pt idx="412">
                  <c:v>2689</c:v>
                </c:pt>
                <c:pt idx="413">
                  <c:v>2690</c:v>
                </c:pt>
                <c:pt idx="414">
                  <c:v>2691</c:v>
                </c:pt>
                <c:pt idx="415">
                  <c:v>2692</c:v>
                </c:pt>
                <c:pt idx="416">
                  <c:v>2693</c:v>
                </c:pt>
                <c:pt idx="417">
                  <c:v>2694</c:v>
                </c:pt>
                <c:pt idx="418">
                  <c:v>2695</c:v>
                </c:pt>
                <c:pt idx="419">
                  <c:v>2696</c:v>
                </c:pt>
                <c:pt idx="420">
                  <c:v>2697</c:v>
                </c:pt>
                <c:pt idx="421">
                  <c:v>2698</c:v>
                </c:pt>
                <c:pt idx="422">
                  <c:v>2699</c:v>
                </c:pt>
                <c:pt idx="423">
                  <c:v>2700</c:v>
                </c:pt>
                <c:pt idx="424">
                  <c:v>2701</c:v>
                </c:pt>
                <c:pt idx="425">
                  <c:v>2702</c:v>
                </c:pt>
              </c:numCache>
            </c:numRef>
          </c:xVal>
          <c:yVal>
            <c:numRef>
              <c:f>Graph!$D$2180:$D$2603</c:f>
              <c:numCache>
                <c:formatCode>General</c:formatCode>
                <c:ptCount val="424"/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7-454B-87F9-2C748F95280E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Graph!$A$2179:$A$2604</c:f>
              <c:numCache>
                <c:formatCode>General</c:formatCode>
                <c:ptCount val="426"/>
                <c:pt idx="0">
                  <c:v>2277</c:v>
                </c:pt>
                <c:pt idx="1">
                  <c:v>2278</c:v>
                </c:pt>
                <c:pt idx="2">
                  <c:v>2279</c:v>
                </c:pt>
                <c:pt idx="3">
                  <c:v>2280</c:v>
                </c:pt>
                <c:pt idx="4">
                  <c:v>2281</c:v>
                </c:pt>
                <c:pt idx="5">
                  <c:v>2282</c:v>
                </c:pt>
                <c:pt idx="6">
                  <c:v>2283</c:v>
                </c:pt>
                <c:pt idx="7">
                  <c:v>2284</c:v>
                </c:pt>
                <c:pt idx="8">
                  <c:v>2285</c:v>
                </c:pt>
                <c:pt idx="9">
                  <c:v>2286</c:v>
                </c:pt>
                <c:pt idx="10">
                  <c:v>2287</c:v>
                </c:pt>
                <c:pt idx="11">
                  <c:v>2288</c:v>
                </c:pt>
                <c:pt idx="12">
                  <c:v>2289</c:v>
                </c:pt>
                <c:pt idx="13">
                  <c:v>2290</c:v>
                </c:pt>
                <c:pt idx="14">
                  <c:v>2291</c:v>
                </c:pt>
                <c:pt idx="15">
                  <c:v>2292</c:v>
                </c:pt>
                <c:pt idx="16">
                  <c:v>2293</c:v>
                </c:pt>
                <c:pt idx="17">
                  <c:v>2294</c:v>
                </c:pt>
                <c:pt idx="18">
                  <c:v>2295</c:v>
                </c:pt>
                <c:pt idx="19">
                  <c:v>2296</c:v>
                </c:pt>
                <c:pt idx="20">
                  <c:v>2297</c:v>
                </c:pt>
                <c:pt idx="21">
                  <c:v>2298</c:v>
                </c:pt>
                <c:pt idx="22">
                  <c:v>2299</c:v>
                </c:pt>
                <c:pt idx="23">
                  <c:v>2300</c:v>
                </c:pt>
                <c:pt idx="24">
                  <c:v>2301</c:v>
                </c:pt>
                <c:pt idx="25">
                  <c:v>2302</c:v>
                </c:pt>
                <c:pt idx="26">
                  <c:v>2303</c:v>
                </c:pt>
                <c:pt idx="27">
                  <c:v>2304</c:v>
                </c:pt>
                <c:pt idx="28">
                  <c:v>2305</c:v>
                </c:pt>
                <c:pt idx="29">
                  <c:v>2306</c:v>
                </c:pt>
                <c:pt idx="30">
                  <c:v>2307</c:v>
                </c:pt>
                <c:pt idx="31">
                  <c:v>2308</c:v>
                </c:pt>
                <c:pt idx="32">
                  <c:v>2309</c:v>
                </c:pt>
                <c:pt idx="33">
                  <c:v>2310</c:v>
                </c:pt>
                <c:pt idx="34">
                  <c:v>2311</c:v>
                </c:pt>
                <c:pt idx="35">
                  <c:v>2312</c:v>
                </c:pt>
                <c:pt idx="36">
                  <c:v>2313</c:v>
                </c:pt>
                <c:pt idx="37">
                  <c:v>2314</c:v>
                </c:pt>
                <c:pt idx="38">
                  <c:v>2315</c:v>
                </c:pt>
                <c:pt idx="39">
                  <c:v>2316</c:v>
                </c:pt>
                <c:pt idx="40">
                  <c:v>2317</c:v>
                </c:pt>
                <c:pt idx="41">
                  <c:v>2318</c:v>
                </c:pt>
                <c:pt idx="42">
                  <c:v>2319</c:v>
                </c:pt>
                <c:pt idx="43">
                  <c:v>2320</c:v>
                </c:pt>
                <c:pt idx="44">
                  <c:v>2321</c:v>
                </c:pt>
                <c:pt idx="45">
                  <c:v>2322</c:v>
                </c:pt>
                <c:pt idx="46">
                  <c:v>2323</c:v>
                </c:pt>
                <c:pt idx="47">
                  <c:v>2324</c:v>
                </c:pt>
                <c:pt idx="48">
                  <c:v>2325</c:v>
                </c:pt>
                <c:pt idx="49">
                  <c:v>2326</c:v>
                </c:pt>
                <c:pt idx="50">
                  <c:v>2327</c:v>
                </c:pt>
                <c:pt idx="51">
                  <c:v>2328</c:v>
                </c:pt>
                <c:pt idx="52">
                  <c:v>2329</c:v>
                </c:pt>
                <c:pt idx="53">
                  <c:v>2330</c:v>
                </c:pt>
                <c:pt idx="54">
                  <c:v>2331</c:v>
                </c:pt>
                <c:pt idx="55">
                  <c:v>2332</c:v>
                </c:pt>
                <c:pt idx="56">
                  <c:v>2333</c:v>
                </c:pt>
                <c:pt idx="57">
                  <c:v>2334</c:v>
                </c:pt>
                <c:pt idx="58">
                  <c:v>2335</c:v>
                </c:pt>
                <c:pt idx="59">
                  <c:v>2336</c:v>
                </c:pt>
                <c:pt idx="60">
                  <c:v>2337</c:v>
                </c:pt>
                <c:pt idx="61">
                  <c:v>2338</c:v>
                </c:pt>
                <c:pt idx="62">
                  <c:v>2339</c:v>
                </c:pt>
                <c:pt idx="63">
                  <c:v>2340</c:v>
                </c:pt>
                <c:pt idx="64">
                  <c:v>2341</c:v>
                </c:pt>
                <c:pt idx="65">
                  <c:v>2342</c:v>
                </c:pt>
                <c:pt idx="66">
                  <c:v>2343</c:v>
                </c:pt>
                <c:pt idx="67">
                  <c:v>2344</c:v>
                </c:pt>
                <c:pt idx="68">
                  <c:v>2345</c:v>
                </c:pt>
                <c:pt idx="69">
                  <c:v>2346</c:v>
                </c:pt>
                <c:pt idx="70">
                  <c:v>2347</c:v>
                </c:pt>
                <c:pt idx="71">
                  <c:v>2348</c:v>
                </c:pt>
                <c:pt idx="72">
                  <c:v>2349</c:v>
                </c:pt>
                <c:pt idx="73">
                  <c:v>2350</c:v>
                </c:pt>
                <c:pt idx="74">
                  <c:v>2351</c:v>
                </c:pt>
                <c:pt idx="75">
                  <c:v>2352</c:v>
                </c:pt>
                <c:pt idx="76">
                  <c:v>2353</c:v>
                </c:pt>
                <c:pt idx="77">
                  <c:v>2354</c:v>
                </c:pt>
                <c:pt idx="78">
                  <c:v>2355</c:v>
                </c:pt>
                <c:pt idx="79">
                  <c:v>2356</c:v>
                </c:pt>
                <c:pt idx="80">
                  <c:v>2357</c:v>
                </c:pt>
                <c:pt idx="81">
                  <c:v>2358</c:v>
                </c:pt>
                <c:pt idx="82">
                  <c:v>2359</c:v>
                </c:pt>
                <c:pt idx="83">
                  <c:v>2360</c:v>
                </c:pt>
                <c:pt idx="84">
                  <c:v>2361</c:v>
                </c:pt>
                <c:pt idx="85">
                  <c:v>2362</c:v>
                </c:pt>
                <c:pt idx="86">
                  <c:v>2363</c:v>
                </c:pt>
                <c:pt idx="87">
                  <c:v>2364</c:v>
                </c:pt>
                <c:pt idx="88">
                  <c:v>2365</c:v>
                </c:pt>
                <c:pt idx="89">
                  <c:v>2366</c:v>
                </c:pt>
                <c:pt idx="90">
                  <c:v>2367</c:v>
                </c:pt>
                <c:pt idx="91">
                  <c:v>2368</c:v>
                </c:pt>
                <c:pt idx="92">
                  <c:v>2369</c:v>
                </c:pt>
                <c:pt idx="93">
                  <c:v>2370</c:v>
                </c:pt>
                <c:pt idx="94">
                  <c:v>2371</c:v>
                </c:pt>
                <c:pt idx="95">
                  <c:v>2372</c:v>
                </c:pt>
                <c:pt idx="96">
                  <c:v>2373</c:v>
                </c:pt>
                <c:pt idx="97">
                  <c:v>2374</c:v>
                </c:pt>
                <c:pt idx="98">
                  <c:v>2375</c:v>
                </c:pt>
                <c:pt idx="99">
                  <c:v>2376</c:v>
                </c:pt>
                <c:pt idx="100">
                  <c:v>2377</c:v>
                </c:pt>
                <c:pt idx="101">
                  <c:v>2378</c:v>
                </c:pt>
                <c:pt idx="102">
                  <c:v>2379</c:v>
                </c:pt>
                <c:pt idx="103">
                  <c:v>2380</c:v>
                </c:pt>
                <c:pt idx="104">
                  <c:v>2381</c:v>
                </c:pt>
                <c:pt idx="105">
                  <c:v>2382</c:v>
                </c:pt>
                <c:pt idx="106">
                  <c:v>2383</c:v>
                </c:pt>
                <c:pt idx="107">
                  <c:v>2384</c:v>
                </c:pt>
                <c:pt idx="108">
                  <c:v>2385</c:v>
                </c:pt>
                <c:pt idx="109">
                  <c:v>2386</c:v>
                </c:pt>
                <c:pt idx="110">
                  <c:v>2387</c:v>
                </c:pt>
                <c:pt idx="111">
                  <c:v>2388</c:v>
                </c:pt>
                <c:pt idx="112">
                  <c:v>2389</c:v>
                </c:pt>
                <c:pt idx="113">
                  <c:v>2390</c:v>
                </c:pt>
                <c:pt idx="114">
                  <c:v>2391</c:v>
                </c:pt>
                <c:pt idx="115">
                  <c:v>2392</c:v>
                </c:pt>
                <c:pt idx="116">
                  <c:v>2393</c:v>
                </c:pt>
                <c:pt idx="117">
                  <c:v>2394</c:v>
                </c:pt>
                <c:pt idx="118">
                  <c:v>2395</c:v>
                </c:pt>
                <c:pt idx="119">
                  <c:v>2396</c:v>
                </c:pt>
                <c:pt idx="120">
                  <c:v>2397</c:v>
                </c:pt>
                <c:pt idx="121">
                  <c:v>2398</c:v>
                </c:pt>
                <c:pt idx="122">
                  <c:v>2399</c:v>
                </c:pt>
                <c:pt idx="123">
                  <c:v>2400</c:v>
                </c:pt>
                <c:pt idx="124">
                  <c:v>2401</c:v>
                </c:pt>
                <c:pt idx="125">
                  <c:v>2402</c:v>
                </c:pt>
                <c:pt idx="126">
                  <c:v>2403</c:v>
                </c:pt>
                <c:pt idx="127">
                  <c:v>2404</c:v>
                </c:pt>
                <c:pt idx="128">
                  <c:v>2405</c:v>
                </c:pt>
                <c:pt idx="129">
                  <c:v>2406</c:v>
                </c:pt>
                <c:pt idx="130">
                  <c:v>2407</c:v>
                </c:pt>
                <c:pt idx="131">
                  <c:v>2408</c:v>
                </c:pt>
                <c:pt idx="132">
                  <c:v>2409</c:v>
                </c:pt>
                <c:pt idx="133">
                  <c:v>2410</c:v>
                </c:pt>
                <c:pt idx="134">
                  <c:v>2411</c:v>
                </c:pt>
                <c:pt idx="135">
                  <c:v>2412</c:v>
                </c:pt>
                <c:pt idx="136">
                  <c:v>2413</c:v>
                </c:pt>
                <c:pt idx="137">
                  <c:v>2414</c:v>
                </c:pt>
                <c:pt idx="138">
                  <c:v>2415</c:v>
                </c:pt>
                <c:pt idx="139">
                  <c:v>2416</c:v>
                </c:pt>
                <c:pt idx="140">
                  <c:v>2417</c:v>
                </c:pt>
                <c:pt idx="141">
                  <c:v>2418</c:v>
                </c:pt>
                <c:pt idx="142">
                  <c:v>2419</c:v>
                </c:pt>
                <c:pt idx="143">
                  <c:v>2420</c:v>
                </c:pt>
                <c:pt idx="144">
                  <c:v>2421</c:v>
                </c:pt>
                <c:pt idx="145">
                  <c:v>2422</c:v>
                </c:pt>
                <c:pt idx="146">
                  <c:v>2423</c:v>
                </c:pt>
                <c:pt idx="147">
                  <c:v>2424</c:v>
                </c:pt>
                <c:pt idx="148">
                  <c:v>2425</c:v>
                </c:pt>
                <c:pt idx="149">
                  <c:v>2426</c:v>
                </c:pt>
                <c:pt idx="150">
                  <c:v>2427</c:v>
                </c:pt>
                <c:pt idx="151">
                  <c:v>2428</c:v>
                </c:pt>
                <c:pt idx="152">
                  <c:v>2429</c:v>
                </c:pt>
                <c:pt idx="153">
                  <c:v>2430</c:v>
                </c:pt>
                <c:pt idx="154">
                  <c:v>2431</c:v>
                </c:pt>
                <c:pt idx="155">
                  <c:v>2432</c:v>
                </c:pt>
                <c:pt idx="156">
                  <c:v>2433</c:v>
                </c:pt>
                <c:pt idx="157">
                  <c:v>2434</c:v>
                </c:pt>
                <c:pt idx="158">
                  <c:v>2435</c:v>
                </c:pt>
                <c:pt idx="159">
                  <c:v>2436</c:v>
                </c:pt>
                <c:pt idx="160">
                  <c:v>2437</c:v>
                </c:pt>
                <c:pt idx="161">
                  <c:v>2438</c:v>
                </c:pt>
                <c:pt idx="162">
                  <c:v>2439</c:v>
                </c:pt>
                <c:pt idx="163">
                  <c:v>2440</c:v>
                </c:pt>
                <c:pt idx="164">
                  <c:v>2441</c:v>
                </c:pt>
                <c:pt idx="165">
                  <c:v>2442</c:v>
                </c:pt>
                <c:pt idx="166">
                  <c:v>2443</c:v>
                </c:pt>
                <c:pt idx="167">
                  <c:v>2444</c:v>
                </c:pt>
                <c:pt idx="168">
                  <c:v>2445</c:v>
                </c:pt>
                <c:pt idx="169">
                  <c:v>2446</c:v>
                </c:pt>
                <c:pt idx="170">
                  <c:v>2447</c:v>
                </c:pt>
                <c:pt idx="171">
                  <c:v>2448</c:v>
                </c:pt>
                <c:pt idx="172">
                  <c:v>2449</c:v>
                </c:pt>
                <c:pt idx="173">
                  <c:v>2450</c:v>
                </c:pt>
                <c:pt idx="174">
                  <c:v>2451</c:v>
                </c:pt>
                <c:pt idx="175">
                  <c:v>2452</c:v>
                </c:pt>
                <c:pt idx="176">
                  <c:v>2453</c:v>
                </c:pt>
                <c:pt idx="177">
                  <c:v>2454</c:v>
                </c:pt>
                <c:pt idx="178">
                  <c:v>2455</c:v>
                </c:pt>
                <c:pt idx="179">
                  <c:v>2456</c:v>
                </c:pt>
                <c:pt idx="180">
                  <c:v>2457</c:v>
                </c:pt>
                <c:pt idx="181">
                  <c:v>2458</c:v>
                </c:pt>
                <c:pt idx="182">
                  <c:v>2459</c:v>
                </c:pt>
                <c:pt idx="183">
                  <c:v>2460</c:v>
                </c:pt>
                <c:pt idx="184">
                  <c:v>2461</c:v>
                </c:pt>
                <c:pt idx="185">
                  <c:v>2462</c:v>
                </c:pt>
                <c:pt idx="186">
                  <c:v>2463</c:v>
                </c:pt>
                <c:pt idx="187">
                  <c:v>2464</c:v>
                </c:pt>
                <c:pt idx="188">
                  <c:v>2465</c:v>
                </c:pt>
                <c:pt idx="189">
                  <c:v>2466</c:v>
                </c:pt>
                <c:pt idx="190">
                  <c:v>2467</c:v>
                </c:pt>
                <c:pt idx="191">
                  <c:v>2468</c:v>
                </c:pt>
                <c:pt idx="192">
                  <c:v>2469</c:v>
                </c:pt>
                <c:pt idx="193">
                  <c:v>2470</c:v>
                </c:pt>
                <c:pt idx="194">
                  <c:v>2471</c:v>
                </c:pt>
                <c:pt idx="195">
                  <c:v>2472</c:v>
                </c:pt>
                <c:pt idx="196">
                  <c:v>2473</c:v>
                </c:pt>
                <c:pt idx="197">
                  <c:v>2474</c:v>
                </c:pt>
                <c:pt idx="198">
                  <c:v>2475</c:v>
                </c:pt>
                <c:pt idx="199">
                  <c:v>2476</c:v>
                </c:pt>
                <c:pt idx="200">
                  <c:v>2477</c:v>
                </c:pt>
                <c:pt idx="201">
                  <c:v>2478</c:v>
                </c:pt>
                <c:pt idx="202">
                  <c:v>2479</c:v>
                </c:pt>
                <c:pt idx="203">
                  <c:v>2480</c:v>
                </c:pt>
                <c:pt idx="204">
                  <c:v>2481</c:v>
                </c:pt>
                <c:pt idx="205">
                  <c:v>2482</c:v>
                </c:pt>
                <c:pt idx="206">
                  <c:v>2483</c:v>
                </c:pt>
                <c:pt idx="207">
                  <c:v>2484</c:v>
                </c:pt>
                <c:pt idx="208">
                  <c:v>2485</c:v>
                </c:pt>
                <c:pt idx="209">
                  <c:v>2486</c:v>
                </c:pt>
                <c:pt idx="210">
                  <c:v>2487</c:v>
                </c:pt>
                <c:pt idx="211">
                  <c:v>2488</c:v>
                </c:pt>
                <c:pt idx="212">
                  <c:v>2489</c:v>
                </c:pt>
                <c:pt idx="213">
                  <c:v>2490</c:v>
                </c:pt>
                <c:pt idx="214">
                  <c:v>2491</c:v>
                </c:pt>
                <c:pt idx="215">
                  <c:v>2492</c:v>
                </c:pt>
                <c:pt idx="216">
                  <c:v>2493</c:v>
                </c:pt>
                <c:pt idx="217">
                  <c:v>2494</c:v>
                </c:pt>
                <c:pt idx="218">
                  <c:v>2495</c:v>
                </c:pt>
                <c:pt idx="219">
                  <c:v>2496</c:v>
                </c:pt>
                <c:pt idx="220">
                  <c:v>2497</c:v>
                </c:pt>
                <c:pt idx="221">
                  <c:v>2498</c:v>
                </c:pt>
                <c:pt idx="222">
                  <c:v>2499</c:v>
                </c:pt>
                <c:pt idx="223">
                  <c:v>2500</c:v>
                </c:pt>
                <c:pt idx="224">
                  <c:v>2501</c:v>
                </c:pt>
                <c:pt idx="225">
                  <c:v>2502</c:v>
                </c:pt>
                <c:pt idx="226">
                  <c:v>2503</c:v>
                </c:pt>
                <c:pt idx="227">
                  <c:v>2504</c:v>
                </c:pt>
                <c:pt idx="228">
                  <c:v>2505</c:v>
                </c:pt>
                <c:pt idx="229">
                  <c:v>2506</c:v>
                </c:pt>
                <c:pt idx="230">
                  <c:v>2507</c:v>
                </c:pt>
                <c:pt idx="231">
                  <c:v>2508</c:v>
                </c:pt>
                <c:pt idx="232">
                  <c:v>2509</c:v>
                </c:pt>
                <c:pt idx="233">
                  <c:v>2510</c:v>
                </c:pt>
                <c:pt idx="234">
                  <c:v>2511</c:v>
                </c:pt>
                <c:pt idx="235">
                  <c:v>2512</c:v>
                </c:pt>
                <c:pt idx="236">
                  <c:v>2513</c:v>
                </c:pt>
                <c:pt idx="237">
                  <c:v>2514</c:v>
                </c:pt>
                <c:pt idx="238">
                  <c:v>2515</c:v>
                </c:pt>
                <c:pt idx="239">
                  <c:v>2516</c:v>
                </c:pt>
                <c:pt idx="240">
                  <c:v>2517</c:v>
                </c:pt>
                <c:pt idx="241">
                  <c:v>2518</c:v>
                </c:pt>
                <c:pt idx="242">
                  <c:v>2519</c:v>
                </c:pt>
                <c:pt idx="243">
                  <c:v>2520</c:v>
                </c:pt>
                <c:pt idx="244">
                  <c:v>2521</c:v>
                </c:pt>
                <c:pt idx="245">
                  <c:v>2522</c:v>
                </c:pt>
                <c:pt idx="246">
                  <c:v>2523</c:v>
                </c:pt>
                <c:pt idx="247">
                  <c:v>2524</c:v>
                </c:pt>
                <c:pt idx="248">
                  <c:v>2525</c:v>
                </c:pt>
                <c:pt idx="249">
                  <c:v>2526</c:v>
                </c:pt>
                <c:pt idx="250">
                  <c:v>2527</c:v>
                </c:pt>
                <c:pt idx="251">
                  <c:v>2528</c:v>
                </c:pt>
                <c:pt idx="252">
                  <c:v>2529</c:v>
                </c:pt>
                <c:pt idx="253">
                  <c:v>2530</c:v>
                </c:pt>
                <c:pt idx="254">
                  <c:v>2531</c:v>
                </c:pt>
                <c:pt idx="255">
                  <c:v>2532</c:v>
                </c:pt>
                <c:pt idx="256">
                  <c:v>2533</c:v>
                </c:pt>
                <c:pt idx="257">
                  <c:v>2534</c:v>
                </c:pt>
                <c:pt idx="258">
                  <c:v>2535</c:v>
                </c:pt>
                <c:pt idx="259">
                  <c:v>2536</c:v>
                </c:pt>
                <c:pt idx="260">
                  <c:v>2537</c:v>
                </c:pt>
                <c:pt idx="261">
                  <c:v>2538</c:v>
                </c:pt>
                <c:pt idx="262">
                  <c:v>2539</c:v>
                </c:pt>
                <c:pt idx="263">
                  <c:v>2540</c:v>
                </c:pt>
                <c:pt idx="264">
                  <c:v>2541</c:v>
                </c:pt>
                <c:pt idx="265">
                  <c:v>2542</c:v>
                </c:pt>
                <c:pt idx="266">
                  <c:v>2543</c:v>
                </c:pt>
                <c:pt idx="267">
                  <c:v>2544</c:v>
                </c:pt>
                <c:pt idx="268">
                  <c:v>2545</c:v>
                </c:pt>
                <c:pt idx="269">
                  <c:v>2546</c:v>
                </c:pt>
                <c:pt idx="270">
                  <c:v>2547</c:v>
                </c:pt>
                <c:pt idx="271">
                  <c:v>2548</c:v>
                </c:pt>
                <c:pt idx="272">
                  <c:v>2549</c:v>
                </c:pt>
                <c:pt idx="273">
                  <c:v>2550</c:v>
                </c:pt>
                <c:pt idx="274">
                  <c:v>2551</c:v>
                </c:pt>
                <c:pt idx="275">
                  <c:v>2552</c:v>
                </c:pt>
                <c:pt idx="276">
                  <c:v>2553</c:v>
                </c:pt>
                <c:pt idx="277">
                  <c:v>2554</c:v>
                </c:pt>
                <c:pt idx="278">
                  <c:v>2555</c:v>
                </c:pt>
                <c:pt idx="279">
                  <c:v>2556</c:v>
                </c:pt>
                <c:pt idx="280">
                  <c:v>2557</c:v>
                </c:pt>
                <c:pt idx="281">
                  <c:v>2558</c:v>
                </c:pt>
                <c:pt idx="282">
                  <c:v>2559</c:v>
                </c:pt>
                <c:pt idx="283">
                  <c:v>2560</c:v>
                </c:pt>
                <c:pt idx="284">
                  <c:v>2561</c:v>
                </c:pt>
                <c:pt idx="285">
                  <c:v>2562</c:v>
                </c:pt>
                <c:pt idx="286">
                  <c:v>2563</c:v>
                </c:pt>
                <c:pt idx="287">
                  <c:v>2564</c:v>
                </c:pt>
                <c:pt idx="288">
                  <c:v>2565</c:v>
                </c:pt>
                <c:pt idx="289">
                  <c:v>2566</c:v>
                </c:pt>
                <c:pt idx="290">
                  <c:v>2567</c:v>
                </c:pt>
                <c:pt idx="291">
                  <c:v>2568</c:v>
                </c:pt>
                <c:pt idx="292">
                  <c:v>2569</c:v>
                </c:pt>
                <c:pt idx="293">
                  <c:v>2570</c:v>
                </c:pt>
                <c:pt idx="294">
                  <c:v>2571</c:v>
                </c:pt>
                <c:pt idx="295">
                  <c:v>2572</c:v>
                </c:pt>
                <c:pt idx="296">
                  <c:v>2573</c:v>
                </c:pt>
                <c:pt idx="297">
                  <c:v>2574</c:v>
                </c:pt>
                <c:pt idx="298">
                  <c:v>2575</c:v>
                </c:pt>
                <c:pt idx="299">
                  <c:v>2576</c:v>
                </c:pt>
                <c:pt idx="300">
                  <c:v>2577</c:v>
                </c:pt>
                <c:pt idx="301">
                  <c:v>2578</c:v>
                </c:pt>
                <c:pt idx="302">
                  <c:v>2579</c:v>
                </c:pt>
                <c:pt idx="303">
                  <c:v>2580</c:v>
                </c:pt>
                <c:pt idx="304">
                  <c:v>2581</c:v>
                </c:pt>
                <c:pt idx="305">
                  <c:v>2582</c:v>
                </c:pt>
                <c:pt idx="306">
                  <c:v>2583</c:v>
                </c:pt>
                <c:pt idx="307">
                  <c:v>2584</c:v>
                </c:pt>
                <c:pt idx="308">
                  <c:v>2585</c:v>
                </c:pt>
                <c:pt idx="309">
                  <c:v>2586</c:v>
                </c:pt>
                <c:pt idx="310">
                  <c:v>2587</c:v>
                </c:pt>
                <c:pt idx="311">
                  <c:v>2588</c:v>
                </c:pt>
                <c:pt idx="312">
                  <c:v>2589</c:v>
                </c:pt>
                <c:pt idx="313">
                  <c:v>2590</c:v>
                </c:pt>
                <c:pt idx="314">
                  <c:v>2591</c:v>
                </c:pt>
                <c:pt idx="315">
                  <c:v>2592</c:v>
                </c:pt>
                <c:pt idx="316">
                  <c:v>2593</c:v>
                </c:pt>
                <c:pt idx="317">
                  <c:v>2594</c:v>
                </c:pt>
                <c:pt idx="318">
                  <c:v>2595</c:v>
                </c:pt>
                <c:pt idx="319">
                  <c:v>2596</c:v>
                </c:pt>
                <c:pt idx="320">
                  <c:v>2597</c:v>
                </c:pt>
                <c:pt idx="321">
                  <c:v>2598</c:v>
                </c:pt>
                <c:pt idx="322">
                  <c:v>2599</c:v>
                </c:pt>
                <c:pt idx="323">
                  <c:v>2600</c:v>
                </c:pt>
                <c:pt idx="324">
                  <c:v>2601</c:v>
                </c:pt>
                <c:pt idx="325">
                  <c:v>2602</c:v>
                </c:pt>
                <c:pt idx="326">
                  <c:v>2603</c:v>
                </c:pt>
                <c:pt idx="327">
                  <c:v>2604</c:v>
                </c:pt>
                <c:pt idx="328">
                  <c:v>2605</c:v>
                </c:pt>
                <c:pt idx="329">
                  <c:v>2606</c:v>
                </c:pt>
                <c:pt idx="330">
                  <c:v>2607</c:v>
                </c:pt>
                <c:pt idx="331">
                  <c:v>2608</c:v>
                </c:pt>
                <c:pt idx="332">
                  <c:v>2609</c:v>
                </c:pt>
                <c:pt idx="333">
                  <c:v>2610</c:v>
                </c:pt>
                <c:pt idx="334">
                  <c:v>2611</c:v>
                </c:pt>
                <c:pt idx="335">
                  <c:v>2612</c:v>
                </c:pt>
                <c:pt idx="336">
                  <c:v>2613</c:v>
                </c:pt>
                <c:pt idx="337">
                  <c:v>2614</c:v>
                </c:pt>
                <c:pt idx="338">
                  <c:v>2615</c:v>
                </c:pt>
                <c:pt idx="339">
                  <c:v>2616</c:v>
                </c:pt>
                <c:pt idx="340">
                  <c:v>2617</c:v>
                </c:pt>
                <c:pt idx="341">
                  <c:v>2618</c:v>
                </c:pt>
                <c:pt idx="342">
                  <c:v>2619</c:v>
                </c:pt>
                <c:pt idx="343">
                  <c:v>2620</c:v>
                </c:pt>
                <c:pt idx="344">
                  <c:v>2621</c:v>
                </c:pt>
                <c:pt idx="345">
                  <c:v>2622</c:v>
                </c:pt>
                <c:pt idx="346">
                  <c:v>2623</c:v>
                </c:pt>
                <c:pt idx="347">
                  <c:v>2624</c:v>
                </c:pt>
                <c:pt idx="348">
                  <c:v>2625</c:v>
                </c:pt>
                <c:pt idx="349">
                  <c:v>2626</c:v>
                </c:pt>
                <c:pt idx="350">
                  <c:v>2627</c:v>
                </c:pt>
                <c:pt idx="351">
                  <c:v>2628</c:v>
                </c:pt>
                <c:pt idx="352">
                  <c:v>2629</c:v>
                </c:pt>
                <c:pt idx="353">
                  <c:v>2630</c:v>
                </c:pt>
                <c:pt idx="354">
                  <c:v>2631</c:v>
                </c:pt>
                <c:pt idx="355">
                  <c:v>2632</c:v>
                </c:pt>
                <c:pt idx="356">
                  <c:v>2633</c:v>
                </c:pt>
                <c:pt idx="357">
                  <c:v>2634</c:v>
                </c:pt>
                <c:pt idx="358">
                  <c:v>2635</c:v>
                </c:pt>
                <c:pt idx="359">
                  <c:v>2636</c:v>
                </c:pt>
                <c:pt idx="360">
                  <c:v>2637</c:v>
                </c:pt>
                <c:pt idx="361">
                  <c:v>2638</c:v>
                </c:pt>
                <c:pt idx="362">
                  <c:v>2639</c:v>
                </c:pt>
                <c:pt idx="363">
                  <c:v>2640</c:v>
                </c:pt>
                <c:pt idx="364">
                  <c:v>2641</c:v>
                </c:pt>
                <c:pt idx="365">
                  <c:v>2642</c:v>
                </c:pt>
                <c:pt idx="366">
                  <c:v>2643</c:v>
                </c:pt>
                <c:pt idx="367">
                  <c:v>2644</c:v>
                </c:pt>
                <c:pt idx="368">
                  <c:v>2645</c:v>
                </c:pt>
                <c:pt idx="369">
                  <c:v>2646</c:v>
                </c:pt>
                <c:pt idx="370">
                  <c:v>2647</c:v>
                </c:pt>
                <c:pt idx="371">
                  <c:v>2648</c:v>
                </c:pt>
                <c:pt idx="372">
                  <c:v>2649</c:v>
                </c:pt>
                <c:pt idx="373">
                  <c:v>2650</c:v>
                </c:pt>
                <c:pt idx="374">
                  <c:v>2651</c:v>
                </c:pt>
                <c:pt idx="375">
                  <c:v>2652</c:v>
                </c:pt>
                <c:pt idx="376">
                  <c:v>2653</c:v>
                </c:pt>
                <c:pt idx="377">
                  <c:v>2654</c:v>
                </c:pt>
                <c:pt idx="378">
                  <c:v>2655</c:v>
                </c:pt>
                <c:pt idx="379">
                  <c:v>2656</c:v>
                </c:pt>
                <c:pt idx="380">
                  <c:v>2657</c:v>
                </c:pt>
                <c:pt idx="381">
                  <c:v>2658</c:v>
                </c:pt>
                <c:pt idx="382">
                  <c:v>2659</c:v>
                </c:pt>
                <c:pt idx="383">
                  <c:v>2660</c:v>
                </c:pt>
                <c:pt idx="384">
                  <c:v>2661</c:v>
                </c:pt>
                <c:pt idx="385">
                  <c:v>2662</c:v>
                </c:pt>
                <c:pt idx="386">
                  <c:v>2663</c:v>
                </c:pt>
                <c:pt idx="387">
                  <c:v>2664</c:v>
                </c:pt>
                <c:pt idx="388">
                  <c:v>2665</c:v>
                </c:pt>
                <c:pt idx="389">
                  <c:v>2666</c:v>
                </c:pt>
                <c:pt idx="390">
                  <c:v>2667</c:v>
                </c:pt>
                <c:pt idx="391">
                  <c:v>2668</c:v>
                </c:pt>
                <c:pt idx="392">
                  <c:v>2669</c:v>
                </c:pt>
                <c:pt idx="393">
                  <c:v>2670</c:v>
                </c:pt>
                <c:pt idx="394">
                  <c:v>2671</c:v>
                </c:pt>
                <c:pt idx="395">
                  <c:v>2672</c:v>
                </c:pt>
                <c:pt idx="396">
                  <c:v>2673</c:v>
                </c:pt>
                <c:pt idx="397">
                  <c:v>2674</c:v>
                </c:pt>
                <c:pt idx="398">
                  <c:v>2675</c:v>
                </c:pt>
                <c:pt idx="399">
                  <c:v>2676</c:v>
                </c:pt>
                <c:pt idx="400">
                  <c:v>2677</c:v>
                </c:pt>
                <c:pt idx="401">
                  <c:v>2678</c:v>
                </c:pt>
                <c:pt idx="402">
                  <c:v>2679</c:v>
                </c:pt>
                <c:pt idx="403">
                  <c:v>2680</c:v>
                </c:pt>
                <c:pt idx="404">
                  <c:v>2681</c:v>
                </c:pt>
                <c:pt idx="405">
                  <c:v>2682</c:v>
                </c:pt>
                <c:pt idx="406">
                  <c:v>2683</c:v>
                </c:pt>
                <c:pt idx="407">
                  <c:v>2684</c:v>
                </c:pt>
                <c:pt idx="408">
                  <c:v>2685</c:v>
                </c:pt>
                <c:pt idx="409">
                  <c:v>2686</c:v>
                </c:pt>
                <c:pt idx="410">
                  <c:v>2687</c:v>
                </c:pt>
                <c:pt idx="411">
                  <c:v>2688</c:v>
                </c:pt>
                <c:pt idx="412">
                  <c:v>2689</c:v>
                </c:pt>
                <c:pt idx="413">
                  <c:v>2690</c:v>
                </c:pt>
                <c:pt idx="414">
                  <c:v>2691</c:v>
                </c:pt>
                <c:pt idx="415">
                  <c:v>2692</c:v>
                </c:pt>
                <c:pt idx="416">
                  <c:v>2693</c:v>
                </c:pt>
                <c:pt idx="417">
                  <c:v>2694</c:v>
                </c:pt>
                <c:pt idx="418">
                  <c:v>2695</c:v>
                </c:pt>
                <c:pt idx="419">
                  <c:v>2696</c:v>
                </c:pt>
                <c:pt idx="420">
                  <c:v>2697</c:v>
                </c:pt>
                <c:pt idx="421">
                  <c:v>2698</c:v>
                </c:pt>
                <c:pt idx="422">
                  <c:v>2699</c:v>
                </c:pt>
                <c:pt idx="423">
                  <c:v>2700</c:v>
                </c:pt>
                <c:pt idx="424">
                  <c:v>2701</c:v>
                </c:pt>
                <c:pt idx="425">
                  <c:v>2702</c:v>
                </c:pt>
              </c:numCache>
            </c:numRef>
          </c:xVal>
          <c:yVal>
            <c:numRef>
              <c:f>Graph!$B$2180:$B$2603</c:f>
              <c:numCache>
                <c:formatCode>General</c:formatCode>
                <c:ptCount val="424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D7-454B-87F9-2C748F95280E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Graph!$A$2179:$A$2604</c:f>
              <c:numCache>
                <c:formatCode>General</c:formatCode>
                <c:ptCount val="426"/>
                <c:pt idx="0">
                  <c:v>2277</c:v>
                </c:pt>
                <c:pt idx="1">
                  <c:v>2278</c:v>
                </c:pt>
                <c:pt idx="2">
                  <c:v>2279</c:v>
                </c:pt>
                <c:pt idx="3">
                  <c:v>2280</c:v>
                </c:pt>
                <c:pt idx="4">
                  <c:v>2281</c:v>
                </c:pt>
                <c:pt idx="5">
                  <c:v>2282</c:v>
                </c:pt>
                <c:pt idx="6">
                  <c:v>2283</c:v>
                </c:pt>
                <c:pt idx="7">
                  <c:v>2284</c:v>
                </c:pt>
                <c:pt idx="8">
                  <c:v>2285</c:v>
                </c:pt>
                <c:pt idx="9">
                  <c:v>2286</c:v>
                </c:pt>
                <c:pt idx="10">
                  <c:v>2287</c:v>
                </c:pt>
                <c:pt idx="11">
                  <c:v>2288</c:v>
                </c:pt>
                <c:pt idx="12">
                  <c:v>2289</c:v>
                </c:pt>
                <c:pt idx="13">
                  <c:v>2290</c:v>
                </c:pt>
                <c:pt idx="14">
                  <c:v>2291</c:v>
                </c:pt>
                <c:pt idx="15">
                  <c:v>2292</c:v>
                </c:pt>
                <c:pt idx="16">
                  <c:v>2293</c:v>
                </c:pt>
                <c:pt idx="17">
                  <c:v>2294</c:v>
                </c:pt>
                <c:pt idx="18">
                  <c:v>2295</c:v>
                </c:pt>
                <c:pt idx="19">
                  <c:v>2296</c:v>
                </c:pt>
                <c:pt idx="20">
                  <c:v>2297</c:v>
                </c:pt>
                <c:pt idx="21">
                  <c:v>2298</c:v>
                </c:pt>
                <c:pt idx="22">
                  <c:v>2299</c:v>
                </c:pt>
                <c:pt idx="23">
                  <c:v>2300</c:v>
                </c:pt>
                <c:pt idx="24">
                  <c:v>2301</c:v>
                </c:pt>
                <c:pt idx="25">
                  <c:v>2302</c:v>
                </c:pt>
                <c:pt idx="26">
                  <c:v>2303</c:v>
                </c:pt>
                <c:pt idx="27">
                  <c:v>2304</c:v>
                </c:pt>
                <c:pt idx="28">
                  <c:v>2305</c:v>
                </c:pt>
                <c:pt idx="29">
                  <c:v>2306</c:v>
                </c:pt>
                <c:pt idx="30">
                  <c:v>2307</c:v>
                </c:pt>
                <c:pt idx="31">
                  <c:v>2308</c:v>
                </c:pt>
                <c:pt idx="32">
                  <c:v>2309</c:v>
                </c:pt>
                <c:pt idx="33">
                  <c:v>2310</c:v>
                </c:pt>
                <c:pt idx="34">
                  <c:v>2311</c:v>
                </c:pt>
                <c:pt idx="35">
                  <c:v>2312</c:v>
                </c:pt>
                <c:pt idx="36">
                  <c:v>2313</c:v>
                </c:pt>
                <c:pt idx="37">
                  <c:v>2314</c:v>
                </c:pt>
                <c:pt idx="38">
                  <c:v>2315</c:v>
                </c:pt>
                <c:pt idx="39">
                  <c:v>2316</c:v>
                </c:pt>
                <c:pt idx="40">
                  <c:v>2317</c:v>
                </c:pt>
                <c:pt idx="41">
                  <c:v>2318</c:v>
                </c:pt>
                <c:pt idx="42">
                  <c:v>2319</c:v>
                </c:pt>
                <c:pt idx="43">
                  <c:v>2320</c:v>
                </c:pt>
                <c:pt idx="44">
                  <c:v>2321</c:v>
                </c:pt>
                <c:pt idx="45">
                  <c:v>2322</c:v>
                </c:pt>
                <c:pt idx="46">
                  <c:v>2323</c:v>
                </c:pt>
                <c:pt idx="47">
                  <c:v>2324</c:v>
                </c:pt>
                <c:pt idx="48">
                  <c:v>2325</c:v>
                </c:pt>
                <c:pt idx="49">
                  <c:v>2326</c:v>
                </c:pt>
                <c:pt idx="50">
                  <c:v>2327</c:v>
                </c:pt>
                <c:pt idx="51">
                  <c:v>2328</c:v>
                </c:pt>
                <c:pt idx="52">
                  <c:v>2329</c:v>
                </c:pt>
                <c:pt idx="53">
                  <c:v>2330</c:v>
                </c:pt>
                <c:pt idx="54">
                  <c:v>2331</c:v>
                </c:pt>
                <c:pt idx="55">
                  <c:v>2332</c:v>
                </c:pt>
                <c:pt idx="56">
                  <c:v>2333</c:v>
                </c:pt>
                <c:pt idx="57">
                  <c:v>2334</c:v>
                </c:pt>
                <c:pt idx="58">
                  <c:v>2335</c:v>
                </c:pt>
                <c:pt idx="59">
                  <c:v>2336</c:v>
                </c:pt>
                <c:pt idx="60">
                  <c:v>2337</c:v>
                </c:pt>
                <c:pt idx="61">
                  <c:v>2338</c:v>
                </c:pt>
                <c:pt idx="62">
                  <c:v>2339</c:v>
                </c:pt>
                <c:pt idx="63">
                  <c:v>2340</c:v>
                </c:pt>
                <c:pt idx="64">
                  <c:v>2341</c:v>
                </c:pt>
                <c:pt idx="65">
                  <c:v>2342</c:v>
                </c:pt>
                <c:pt idx="66">
                  <c:v>2343</c:v>
                </c:pt>
                <c:pt idx="67">
                  <c:v>2344</c:v>
                </c:pt>
                <c:pt idx="68">
                  <c:v>2345</c:v>
                </c:pt>
                <c:pt idx="69">
                  <c:v>2346</c:v>
                </c:pt>
                <c:pt idx="70">
                  <c:v>2347</c:v>
                </c:pt>
                <c:pt idx="71">
                  <c:v>2348</c:v>
                </c:pt>
                <c:pt idx="72">
                  <c:v>2349</c:v>
                </c:pt>
                <c:pt idx="73">
                  <c:v>2350</c:v>
                </c:pt>
                <c:pt idx="74">
                  <c:v>2351</c:v>
                </c:pt>
                <c:pt idx="75">
                  <c:v>2352</c:v>
                </c:pt>
                <c:pt idx="76">
                  <c:v>2353</c:v>
                </c:pt>
                <c:pt idx="77">
                  <c:v>2354</c:v>
                </c:pt>
                <c:pt idx="78">
                  <c:v>2355</c:v>
                </c:pt>
                <c:pt idx="79">
                  <c:v>2356</c:v>
                </c:pt>
                <c:pt idx="80">
                  <c:v>2357</c:v>
                </c:pt>
                <c:pt idx="81">
                  <c:v>2358</c:v>
                </c:pt>
                <c:pt idx="82">
                  <c:v>2359</c:v>
                </c:pt>
                <c:pt idx="83">
                  <c:v>2360</c:v>
                </c:pt>
                <c:pt idx="84">
                  <c:v>2361</c:v>
                </c:pt>
                <c:pt idx="85">
                  <c:v>2362</c:v>
                </c:pt>
                <c:pt idx="86">
                  <c:v>2363</c:v>
                </c:pt>
                <c:pt idx="87">
                  <c:v>2364</c:v>
                </c:pt>
                <c:pt idx="88">
                  <c:v>2365</c:v>
                </c:pt>
                <c:pt idx="89">
                  <c:v>2366</c:v>
                </c:pt>
                <c:pt idx="90">
                  <c:v>2367</c:v>
                </c:pt>
                <c:pt idx="91">
                  <c:v>2368</c:v>
                </c:pt>
                <c:pt idx="92">
                  <c:v>2369</c:v>
                </c:pt>
                <c:pt idx="93">
                  <c:v>2370</c:v>
                </c:pt>
                <c:pt idx="94">
                  <c:v>2371</c:v>
                </c:pt>
                <c:pt idx="95">
                  <c:v>2372</c:v>
                </c:pt>
                <c:pt idx="96">
                  <c:v>2373</c:v>
                </c:pt>
                <c:pt idx="97">
                  <c:v>2374</c:v>
                </c:pt>
                <c:pt idx="98">
                  <c:v>2375</c:v>
                </c:pt>
                <c:pt idx="99">
                  <c:v>2376</c:v>
                </c:pt>
                <c:pt idx="100">
                  <c:v>2377</c:v>
                </c:pt>
                <c:pt idx="101">
                  <c:v>2378</c:v>
                </c:pt>
                <c:pt idx="102">
                  <c:v>2379</c:v>
                </c:pt>
                <c:pt idx="103">
                  <c:v>2380</c:v>
                </c:pt>
                <c:pt idx="104">
                  <c:v>2381</c:v>
                </c:pt>
                <c:pt idx="105">
                  <c:v>2382</c:v>
                </c:pt>
                <c:pt idx="106">
                  <c:v>2383</c:v>
                </c:pt>
                <c:pt idx="107">
                  <c:v>2384</c:v>
                </c:pt>
                <c:pt idx="108">
                  <c:v>2385</c:v>
                </c:pt>
                <c:pt idx="109">
                  <c:v>2386</c:v>
                </c:pt>
                <c:pt idx="110">
                  <c:v>2387</c:v>
                </c:pt>
                <c:pt idx="111">
                  <c:v>2388</c:v>
                </c:pt>
                <c:pt idx="112">
                  <c:v>2389</c:v>
                </c:pt>
                <c:pt idx="113">
                  <c:v>2390</c:v>
                </c:pt>
                <c:pt idx="114">
                  <c:v>2391</c:v>
                </c:pt>
                <c:pt idx="115">
                  <c:v>2392</c:v>
                </c:pt>
                <c:pt idx="116">
                  <c:v>2393</c:v>
                </c:pt>
                <c:pt idx="117">
                  <c:v>2394</c:v>
                </c:pt>
                <c:pt idx="118">
                  <c:v>2395</c:v>
                </c:pt>
                <c:pt idx="119">
                  <c:v>2396</c:v>
                </c:pt>
                <c:pt idx="120">
                  <c:v>2397</c:v>
                </c:pt>
                <c:pt idx="121">
                  <c:v>2398</c:v>
                </c:pt>
                <c:pt idx="122">
                  <c:v>2399</c:v>
                </c:pt>
                <c:pt idx="123">
                  <c:v>2400</c:v>
                </c:pt>
                <c:pt idx="124">
                  <c:v>2401</c:v>
                </c:pt>
                <c:pt idx="125">
                  <c:v>2402</c:v>
                </c:pt>
                <c:pt idx="126">
                  <c:v>2403</c:v>
                </c:pt>
                <c:pt idx="127">
                  <c:v>2404</c:v>
                </c:pt>
                <c:pt idx="128">
                  <c:v>2405</c:v>
                </c:pt>
                <c:pt idx="129">
                  <c:v>2406</c:v>
                </c:pt>
                <c:pt idx="130">
                  <c:v>2407</c:v>
                </c:pt>
                <c:pt idx="131">
                  <c:v>2408</c:v>
                </c:pt>
                <c:pt idx="132">
                  <c:v>2409</c:v>
                </c:pt>
                <c:pt idx="133">
                  <c:v>2410</c:v>
                </c:pt>
                <c:pt idx="134">
                  <c:v>2411</c:v>
                </c:pt>
                <c:pt idx="135">
                  <c:v>2412</c:v>
                </c:pt>
                <c:pt idx="136">
                  <c:v>2413</c:v>
                </c:pt>
                <c:pt idx="137">
                  <c:v>2414</c:v>
                </c:pt>
                <c:pt idx="138">
                  <c:v>2415</c:v>
                </c:pt>
                <c:pt idx="139">
                  <c:v>2416</c:v>
                </c:pt>
                <c:pt idx="140">
                  <c:v>2417</c:v>
                </c:pt>
                <c:pt idx="141">
                  <c:v>2418</c:v>
                </c:pt>
                <c:pt idx="142">
                  <c:v>2419</c:v>
                </c:pt>
                <c:pt idx="143">
                  <c:v>2420</c:v>
                </c:pt>
                <c:pt idx="144">
                  <c:v>2421</c:v>
                </c:pt>
                <c:pt idx="145">
                  <c:v>2422</c:v>
                </c:pt>
                <c:pt idx="146">
                  <c:v>2423</c:v>
                </c:pt>
                <c:pt idx="147">
                  <c:v>2424</c:v>
                </c:pt>
                <c:pt idx="148">
                  <c:v>2425</c:v>
                </c:pt>
                <c:pt idx="149">
                  <c:v>2426</c:v>
                </c:pt>
                <c:pt idx="150">
                  <c:v>2427</c:v>
                </c:pt>
                <c:pt idx="151">
                  <c:v>2428</c:v>
                </c:pt>
                <c:pt idx="152">
                  <c:v>2429</c:v>
                </c:pt>
                <c:pt idx="153">
                  <c:v>2430</c:v>
                </c:pt>
                <c:pt idx="154">
                  <c:v>2431</c:v>
                </c:pt>
                <c:pt idx="155">
                  <c:v>2432</c:v>
                </c:pt>
                <c:pt idx="156">
                  <c:v>2433</c:v>
                </c:pt>
                <c:pt idx="157">
                  <c:v>2434</c:v>
                </c:pt>
                <c:pt idx="158">
                  <c:v>2435</c:v>
                </c:pt>
                <c:pt idx="159">
                  <c:v>2436</c:v>
                </c:pt>
                <c:pt idx="160">
                  <c:v>2437</c:v>
                </c:pt>
                <c:pt idx="161">
                  <c:v>2438</c:v>
                </c:pt>
                <c:pt idx="162">
                  <c:v>2439</c:v>
                </c:pt>
                <c:pt idx="163">
                  <c:v>2440</c:v>
                </c:pt>
                <c:pt idx="164">
                  <c:v>2441</c:v>
                </c:pt>
                <c:pt idx="165">
                  <c:v>2442</c:v>
                </c:pt>
                <c:pt idx="166">
                  <c:v>2443</c:v>
                </c:pt>
                <c:pt idx="167">
                  <c:v>2444</c:v>
                </c:pt>
                <c:pt idx="168">
                  <c:v>2445</c:v>
                </c:pt>
                <c:pt idx="169">
                  <c:v>2446</c:v>
                </c:pt>
                <c:pt idx="170">
                  <c:v>2447</c:v>
                </c:pt>
                <c:pt idx="171">
                  <c:v>2448</c:v>
                </c:pt>
                <c:pt idx="172">
                  <c:v>2449</c:v>
                </c:pt>
                <c:pt idx="173">
                  <c:v>2450</c:v>
                </c:pt>
                <c:pt idx="174">
                  <c:v>2451</c:v>
                </c:pt>
                <c:pt idx="175">
                  <c:v>2452</c:v>
                </c:pt>
                <c:pt idx="176">
                  <c:v>2453</c:v>
                </c:pt>
                <c:pt idx="177">
                  <c:v>2454</c:v>
                </c:pt>
                <c:pt idx="178">
                  <c:v>2455</c:v>
                </c:pt>
                <c:pt idx="179">
                  <c:v>2456</c:v>
                </c:pt>
                <c:pt idx="180">
                  <c:v>2457</c:v>
                </c:pt>
                <c:pt idx="181">
                  <c:v>2458</c:v>
                </c:pt>
                <c:pt idx="182">
                  <c:v>2459</c:v>
                </c:pt>
                <c:pt idx="183">
                  <c:v>2460</c:v>
                </c:pt>
                <c:pt idx="184">
                  <c:v>2461</c:v>
                </c:pt>
                <c:pt idx="185">
                  <c:v>2462</c:v>
                </c:pt>
                <c:pt idx="186">
                  <c:v>2463</c:v>
                </c:pt>
                <c:pt idx="187">
                  <c:v>2464</c:v>
                </c:pt>
                <c:pt idx="188">
                  <c:v>2465</c:v>
                </c:pt>
                <c:pt idx="189">
                  <c:v>2466</c:v>
                </c:pt>
                <c:pt idx="190">
                  <c:v>2467</c:v>
                </c:pt>
                <c:pt idx="191">
                  <c:v>2468</c:v>
                </c:pt>
                <c:pt idx="192">
                  <c:v>2469</c:v>
                </c:pt>
                <c:pt idx="193">
                  <c:v>2470</c:v>
                </c:pt>
                <c:pt idx="194">
                  <c:v>2471</c:v>
                </c:pt>
                <c:pt idx="195">
                  <c:v>2472</c:v>
                </c:pt>
                <c:pt idx="196">
                  <c:v>2473</c:v>
                </c:pt>
                <c:pt idx="197">
                  <c:v>2474</c:v>
                </c:pt>
                <c:pt idx="198">
                  <c:v>2475</c:v>
                </c:pt>
                <c:pt idx="199">
                  <c:v>2476</c:v>
                </c:pt>
                <c:pt idx="200">
                  <c:v>2477</c:v>
                </c:pt>
                <c:pt idx="201">
                  <c:v>2478</c:v>
                </c:pt>
                <c:pt idx="202">
                  <c:v>2479</c:v>
                </c:pt>
                <c:pt idx="203">
                  <c:v>2480</c:v>
                </c:pt>
                <c:pt idx="204">
                  <c:v>2481</c:v>
                </c:pt>
                <c:pt idx="205">
                  <c:v>2482</c:v>
                </c:pt>
                <c:pt idx="206">
                  <c:v>2483</c:v>
                </c:pt>
                <c:pt idx="207">
                  <c:v>2484</c:v>
                </c:pt>
                <c:pt idx="208">
                  <c:v>2485</c:v>
                </c:pt>
                <c:pt idx="209">
                  <c:v>2486</c:v>
                </c:pt>
                <c:pt idx="210">
                  <c:v>2487</c:v>
                </c:pt>
                <c:pt idx="211">
                  <c:v>2488</c:v>
                </c:pt>
                <c:pt idx="212">
                  <c:v>2489</c:v>
                </c:pt>
                <c:pt idx="213">
                  <c:v>2490</c:v>
                </c:pt>
                <c:pt idx="214">
                  <c:v>2491</c:v>
                </c:pt>
                <c:pt idx="215">
                  <c:v>2492</c:v>
                </c:pt>
                <c:pt idx="216">
                  <c:v>2493</c:v>
                </c:pt>
                <c:pt idx="217">
                  <c:v>2494</c:v>
                </c:pt>
                <c:pt idx="218">
                  <c:v>2495</c:v>
                </c:pt>
                <c:pt idx="219">
                  <c:v>2496</c:v>
                </c:pt>
                <c:pt idx="220">
                  <c:v>2497</c:v>
                </c:pt>
                <c:pt idx="221">
                  <c:v>2498</c:v>
                </c:pt>
                <c:pt idx="222">
                  <c:v>2499</c:v>
                </c:pt>
                <c:pt idx="223">
                  <c:v>2500</c:v>
                </c:pt>
                <c:pt idx="224">
                  <c:v>2501</c:v>
                </c:pt>
                <c:pt idx="225">
                  <c:v>2502</c:v>
                </c:pt>
                <c:pt idx="226">
                  <c:v>2503</c:v>
                </c:pt>
                <c:pt idx="227">
                  <c:v>2504</c:v>
                </c:pt>
                <c:pt idx="228">
                  <c:v>2505</c:v>
                </c:pt>
                <c:pt idx="229">
                  <c:v>2506</c:v>
                </c:pt>
                <c:pt idx="230">
                  <c:v>2507</c:v>
                </c:pt>
                <c:pt idx="231">
                  <c:v>2508</c:v>
                </c:pt>
                <c:pt idx="232">
                  <c:v>2509</c:v>
                </c:pt>
                <c:pt idx="233">
                  <c:v>2510</c:v>
                </c:pt>
                <c:pt idx="234">
                  <c:v>2511</c:v>
                </c:pt>
                <c:pt idx="235">
                  <c:v>2512</c:v>
                </c:pt>
                <c:pt idx="236">
                  <c:v>2513</c:v>
                </c:pt>
                <c:pt idx="237">
                  <c:v>2514</c:v>
                </c:pt>
                <c:pt idx="238">
                  <c:v>2515</c:v>
                </c:pt>
                <c:pt idx="239">
                  <c:v>2516</c:v>
                </c:pt>
                <c:pt idx="240">
                  <c:v>2517</c:v>
                </c:pt>
                <c:pt idx="241">
                  <c:v>2518</c:v>
                </c:pt>
                <c:pt idx="242">
                  <c:v>2519</c:v>
                </c:pt>
                <c:pt idx="243">
                  <c:v>2520</c:v>
                </c:pt>
                <c:pt idx="244">
                  <c:v>2521</c:v>
                </c:pt>
                <c:pt idx="245">
                  <c:v>2522</c:v>
                </c:pt>
                <c:pt idx="246">
                  <c:v>2523</c:v>
                </c:pt>
                <c:pt idx="247">
                  <c:v>2524</c:v>
                </c:pt>
                <c:pt idx="248">
                  <c:v>2525</c:v>
                </c:pt>
                <c:pt idx="249">
                  <c:v>2526</c:v>
                </c:pt>
                <c:pt idx="250">
                  <c:v>2527</c:v>
                </c:pt>
                <c:pt idx="251">
                  <c:v>2528</c:v>
                </c:pt>
                <c:pt idx="252">
                  <c:v>2529</c:v>
                </c:pt>
                <c:pt idx="253">
                  <c:v>2530</c:v>
                </c:pt>
                <c:pt idx="254">
                  <c:v>2531</c:v>
                </c:pt>
                <c:pt idx="255">
                  <c:v>2532</c:v>
                </c:pt>
                <c:pt idx="256">
                  <c:v>2533</c:v>
                </c:pt>
                <c:pt idx="257">
                  <c:v>2534</c:v>
                </c:pt>
                <c:pt idx="258">
                  <c:v>2535</c:v>
                </c:pt>
                <c:pt idx="259">
                  <c:v>2536</c:v>
                </c:pt>
                <c:pt idx="260">
                  <c:v>2537</c:v>
                </c:pt>
                <c:pt idx="261">
                  <c:v>2538</c:v>
                </c:pt>
                <c:pt idx="262">
                  <c:v>2539</c:v>
                </c:pt>
                <c:pt idx="263">
                  <c:v>2540</c:v>
                </c:pt>
                <c:pt idx="264">
                  <c:v>2541</c:v>
                </c:pt>
                <c:pt idx="265">
                  <c:v>2542</c:v>
                </c:pt>
                <c:pt idx="266">
                  <c:v>2543</c:v>
                </c:pt>
                <c:pt idx="267">
                  <c:v>2544</c:v>
                </c:pt>
                <c:pt idx="268">
                  <c:v>2545</c:v>
                </c:pt>
                <c:pt idx="269">
                  <c:v>2546</c:v>
                </c:pt>
                <c:pt idx="270">
                  <c:v>2547</c:v>
                </c:pt>
                <c:pt idx="271">
                  <c:v>2548</c:v>
                </c:pt>
                <c:pt idx="272">
                  <c:v>2549</c:v>
                </c:pt>
                <c:pt idx="273">
                  <c:v>2550</c:v>
                </c:pt>
                <c:pt idx="274">
                  <c:v>2551</c:v>
                </c:pt>
                <c:pt idx="275">
                  <c:v>2552</c:v>
                </c:pt>
                <c:pt idx="276">
                  <c:v>2553</c:v>
                </c:pt>
                <c:pt idx="277">
                  <c:v>2554</c:v>
                </c:pt>
                <c:pt idx="278">
                  <c:v>2555</c:v>
                </c:pt>
                <c:pt idx="279">
                  <c:v>2556</c:v>
                </c:pt>
                <c:pt idx="280">
                  <c:v>2557</c:v>
                </c:pt>
                <c:pt idx="281">
                  <c:v>2558</c:v>
                </c:pt>
                <c:pt idx="282">
                  <c:v>2559</c:v>
                </c:pt>
                <c:pt idx="283">
                  <c:v>2560</c:v>
                </c:pt>
                <c:pt idx="284">
                  <c:v>2561</c:v>
                </c:pt>
                <c:pt idx="285">
                  <c:v>2562</c:v>
                </c:pt>
                <c:pt idx="286">
                  <c:v>2563</c:v>
                </c:pt>
                <c:pt idx="287">
                  <c:v>2564</c:v>
                </c:pt>
                <c:pt idx="288">
                  <c:v>2565</c:v>
                </c:pt>
                <c:pt idx="289">
                  <c:v>2566</c:v>
                </c:pt>
                <c:pt idx="290">
                  <c:v>2567</c:v>
                </c:pt>
                <c:pt idx="291">
                  <c:v>2568</c:v>
                </c:pt>
                <c:pt idx="292">
                  <c:v>2569</c:v>
                </c:pt>
                <c:pt idx="293">
                  <c:v>2570</c:v>
                </c:pt>
                <c:pt idx="294">
                  <c:v>2571</c:v>
                </c:pt>
                <c:pt idx="295">
                  <c:v>2572</c:v>
                </c:pt>
                <c:pt idx="296">
                  <c:v>2573</c:v>
                </c:pt>
                <c:pt idx="297">
                  <c:v>2574</c:v>
                </c:pt>
                <c:pt idx="298">
                  <c:v>2575</c:v>
                </c:pt>
                <c:pt idx="299">
                  <c:v>2576</c:v>
                </c:pt>
                <c:pt idx="300">
                  <c:v>2577</c:v>
                </c:pt>
                <c:pt idx="301">
                  <c:v>2578</c:v>
                </c:pt>
                <c:pt idx="302">
                  <c:v>2579</c:v>
                </c:pt>
                <c:pt idx="303">
                  <c:v>2580</c:v>
                </c:pt>
                <c:pt idx="304">
                  <c:v>2581</c:v>
                </c:pt>
                <c:pt idx="305">
                  <c:v>2582</c:v>
                </c:pt>
                <c:pt idx="306">
                  <c:v>2583</c:v>
                </c:pt>
                <c:pt idx="307">
                  <c:v>2584</c:v>
                </c:pt>
                <c:pt idx="308">
                  <c:v>2585</c:v>
                </c:pt>
                <c:pt idx="309">
                  <c:v>2586</c:v>
                </c:pt>
                <c:pt idx="310">
                  <c:v>2587</c:v>
                </c:pt>
                <c:pt idx="311">
                  <c:v>2588</c:v>
                </c:pt>
                <c:pt idx="312">
                  <c:v>2589</c:v>
                </c:pt>
                <c:pt idx="313">
                  <c:v>2590</c:v>
                </c:pt>
                <c:pt idx="314">
                  <c:v>2591</c:v>
                </c:pt>
                <c:pt idx="315">
                  <c:v>2592</c:v>
                </c:pt>
                <c:pt idx="316">
                  <c:v>2593</c:v>
                </c:pt>
                <c:pt idx="317">
                  <c:v>2594</c:v>
                </c:pt>
                <c:pt idx="318">
                  <c:v>2595</c:v>
                </c:pt>
                <c:pt idx="319">
                  <c:v>2596</c:v>
                </c:pt>
                <c:pt idx="320">
                  <c:v>2597</c:v>
                </c:pt>
                <c:pt idx="321">
                  <c:v>2598</c:v>
                </c:pt>
                <c:pt idx="322">
                  <c:v>2599</c:v>
                </c:pt>
                <c:pt idx="323">
                  <c:v>2600</c:v>
                </c:pt>
                <c:pt idx="324">
                  <c:v>2601</c:v>
                </c:pt>
                <c:pt idx="325">
                  <c:v>2602</c:v>
                </c:pt>
                <c:pt idx="326">
                  <c:v>2603</c:v>
                </c:pt>
                <c:pt idx="327">
                  <c:v>2604</c:v>
                </c:pt>
                <c:pt idx="328">
                  <c:v>2605</c:v>
                </c:pt>
                <c:pt idx="329">
                  <c:v>2606</c:v>
                </c:pt>
                <c:pt idx="330">
                  <c:v>2607</c:v>
                </c:pt>
                <c:pt idx="331">
                  <c:v>2608</c:v>
                </c:pt>
                <c:pt idx="332">
                  <c:v>2609</c:v>
                </c:pt>
                <c:pt idx="333">
                  <c:v>2610</c:v>
                </c:pt>
                <c:pt idx="334">
                  <c:v>2611</c:v>
                </c:pt>
                <c:pt idx="335">
                  <c:v>2612</c:v>
                </c:pt>
                <c:pt idx="336">
                  <c:v>2613</c:v>
                </c:pt>
                <c:pt idx="337">
                  <c:v>2614</c:v>
                </c:pt>
                <c:pt idx="338">
                  <c:v>2615</c:v>
                </c:pt>
                <c:pt idx="339">
                  <c:v>2616</c:v>
                </c:pt>
                <c:pt idx="340">
                  <c:v>2617</c:v>
                </c:pt>
                <c:pt idx="341">
                  <c:v>2618</c:v>
                </c:pt>
                <c:pt idx="342">
                  <c:v>2619</c:v>
                </c:pt>
                <c:pt idx="343">
                  <c:v>2620</c:v>
                </c:pt>
                <c:pt idx="344">
                  <c:v>2621</c:v>
                </c:pt>
                <c:pt idx="345">
                  <c:v>2622</c:v>
                </c:pt>
                <c:pt idx="346">
                  <c:v>2623</c:v>
                </c:pt>
                <c:pt idx="347">
                  <c:v>2624</c:v>
                </c:pt>
                <c:pt idx="348">
                  <c:v>2625</c:v>
                </c:pt>
                <c:pt idx="349">
                  <c:v>2626</c:v>
                </c:pt>
                <c:pt idx="350">
                  <c:v>2627</c:v>
                </c:pt>
                <c:pt idx="351">
                  <c:v>2628</c:v>
                </c:pt>
                <c:pt idx="352">
                  <c:v>2629</c:v>
                </c:pt>
                <c:pt idx="353">
                  <c:v>2630</c:v>
                </c:pt>
                <c:pt idx="354">
                  <c:v>2631</c:v>
                </c:pt>
                <c:pt idx="355">
                  <c:v>2632</c:v>
                </c:pt>
                <c:pt idx="356">
                  <c:v>2633</c:v>
                </c:pt>
                <c:pt idx="357">
                  <c:v>2634</c:v>
                </c:pt>
                <c:pt idx="358">
                  <c:v>2635</c:v>
                </c:pt>
                <c:pt idx="359">
                  <c:v>2636</c:v>
                </c:pt>
                <c:pt idx="360">
                  <c:v>2637</c:v>
                </c:pt>
                <c:pt idx="361">
                  <c:v>2638</c:v>
                </c:pt>
                <c:pt idx="362">
                  <c:v>2639</c:v>
                </c:pt>
                <c:pt idx="363">
                  <c:v>2640</c:v>
                </c:pt>
                <c:pt idx="364">
                  <c:v>2641</c:v>
                </c:pt>
                <c:pt idx="365">
                  <c:v>2642</c:v>
                </c:pt>
                <c:pt idx="366">
                  <c:v>2643</c:v>
                </c:pt>
                <c:pt idx="367">
                  <c:v>2644</c:v>
                </c:pt>
                <c:pt idx="368">
                  <c:v>2645</c:v>
                </c:pt>
                <c:pt idx="369">
                  <c:v>2646</c:v>
                </c:pt>
                <c:pt idx="370">
                  <c:v>2647</c:v>
                </c:pt>
                <c:pt idx="371">
                  <c:v>2648</c:v>
                </c:pt>
                <c:pt idx="372">
                  <c:v>2649</c:v>
                </c:pt>
                <c:pt idx="373">
                  <c:v>2650</c:v>
                </c:pt>
                <c:pt idx="374">
                  <c:v>2651</c:v>
                </c:pt>
                <c:pt idx="375">
                  <c:v>2652</c:v>
                </c:pt>
                <c:pt idx="376">
                  <c:v>2653</c:v>
                </c:pt>
                <c:pt idx="377">
                  <c:v>2654</c:v>
                </c:pt>
                <c:pt idx="378">
                  <c:v>2655</c:v>
                </c:pt>
                <c:pt idx="379">
                  <c:v>2656</c:v>
                </c:pt>
                <c:pt idx="380">
                  <c:v>2657</c:v>
                </c:pt>
                <c:pt idx="381">
                  <c:v>2658</c:v>
                </c:pt>
                <c:pt idx="382">
                  <c:v>2659</c:v>
                </c:pt>
                <c:pt idx="383">
                  <c:v>2660</c:v>
                </c:pt>
                <c:pt idx="384">
                  <c:v>2661</c:v>
                </c:pt>
                <c:pt idx="385">
                  <c:v>2662</c:v>
                </c:pt>
                <c:pt idx="386">
                  <c:v>2663</c:v>
                </c:pt>
                <c:pt idx="387">
                  <c:v>2664</c:v>
                </c:pt>
                <c:pt idx="388">
                  <c:v>2665</c:v>
                </c:pt>
                <c:pt idx="389">
                  <c:v>2666</c:v>
                </c:pt>
                <c:pt idx="390">
                  <c:v>2667</c:v>
                </c:pt>
                <c:pt idx="391">
                  <c:v>2668</c:v>
                </c:pt>
                <c:pt idx="392">
                  <c:v>2669</c:v>
                </c:pt>
                <c:pt idx="393">
                  <c:v>2670</c:v>
                </c:pt>
                <c:pt idx="394">
                  <c:v>2671</c:v>
                </c:pt>
                <c:pt idx="395">
                  <c:v>2672</c:v>
                </c:pt>
                <c:pt idx="396">
                  <c:v>2673</c:v>
                </c:pt>
                <c:pt idx="397">
                  <c:v>2674</c:v>
                </c:pt>
                <c:pt idx="398">
                  <c:v>2675</c:v>
                </c:pt>
                <c:pt idx="399">
                  <c:v>2676</c:v>
                </c:pt>
                <c:pt idx="400">
                  <c:v>2677</c:v>
                </c:pt>
                <c:pt idx="401">
                  <c:v>2678</c:v>
                </c:pt>
                <c:pt idx="402">
                  <c:v>2679</c:v>
                </c:pt>
                <c:pt idx="403">
                  <c:v>2680</c:v>
                </c:pt>
                <c:pt idx="404">
                  <c:v>2681</c:v>
                </c:pt>
                <c:pt idx="405">
                  <c:v>2682</c:v>
                </c:pt>
                <c:pt idx="406">
                  <c:v>2683</c:v>
                </c:pt>
                <c:pt idx="407">
                  <c:v>2684</c:v>
                </c:pt>
                <c:pt idx="408">
                  <c:v>2685</c:v>
                </c:pt>
                <c:pt idx="409">
                  <c:v>2686</c:v>
                </c:pt>
                <c:pt idx="410">
                  <c:v>2687</c:v>
                </c:pt>
                <c:pt idx="411">
                  <c:v>2688</c:v>
                </c:pt>
                <c:pt idx="412">
                  <c:v>2689</c:v>
                </c:pt>
                <c:pt idx="413">
                  <c:v>2690</c:v>
                </c:pt>
                <c:pt idx="414">
                  <c:v>2691</c:v>
                </c:pt>
                <c:pt idx="415">
                  <c:v>2692</c:v>
                </c:pt>
                <c:pt idx="416">
                  <c:v>2693</c:v>
                </c:pt>
                <c:pt idx="417">
                  <c:v>2694</c:v>
                </c:pt>
                <c:pt idx="418">
                  <c:v>2695</c:v>
                </c:pt>
                <c:pt idx="419">
                  <c:v>2696</c:v>
                </c:pt>
                <c:pt idx="420">
                  <c:v>2697</c:v>
                </c:pt>
                <c:pt idx="421">
                  <c:v>2698</c:v>
                </c:pt>
                <c:pt idx="422">
                  <c:v>2699</c:v>
                </c:pt>
                <c:pt idx="423">
                  <c:v>2700</c:v>
                </c:pt>
                <c:pt idx="424">
                  <c:v>2701</c:v>
                </c:pt>
                <c:pt idx="425">
                  <c:v>2702</c:v>
                </c:pt>
              </c:numCache>
            </c:numRef>
          </c:xVal>
          <c:yVal>
            <c:numRef>
              <c:f>Graph!$C$2180:$C$2603</c:f>
              <c:numCache>
                <c:formatCode>General</c:formatCode>
                <c:ptCount val="4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D7-454B-87F9-2C748F95280E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Graph!$A$2179:$A$2604</c:f>
              <c:numCache>
                <c:formatCode>General</c:formatCode>
                <c:ptCount val="426"/>
                <c:pt idx="0">
                  <c:v>2277</c:v>
                </c:pt>
                <c:pt idx="1">
                  <c:v>2278</c:v>
                </c:pt>
                <c:pt idx="2">
                  <c:v>2279</c:v>
                </c:pt>
                <c:pt idx="3">
                  <c:v>2280</c:v>
                </c:pt>
                <c:pt idx="4">
                  <c:v>2281</c:v>
                </c:pt>
                <c:pt idx="5">
                  <c:v>2282</c:v>
                </c:pt>
                <c:pt idx="6">
                  <c:v>2283</c:v>
                </c:pt>
                <c:pt idx="7">
                  <c:v>2284</c:v>
                </c:pt>
                <c:pt idx="8">
                  <c:v>2285</c:v>
                </c:pt>
                <c:pt idx="9">
                  <c:v>2286</c:v>
                </c:pt>
                <c:pt idx="10">
                  <c:v>2287</c:v>
                </c:pt>
                <c:pt idx="11">
                  <c:v>2288</c:v>
                </c:pt>
                <c:pt idx="12">
                  <c:v>2289</c:v>
                </c:pt>
                <c:pt idx="13">
                  <c:v>2290</c:v>
                </c:pt>
                <c:pt idx="14">
                  <c:v>2291</c:v>
                </c:pt>
                <c:pt idx="15">
                  <c:v>2292</c:v>
                </c:pt>
                <c:pt idx="16">
                  <c:v>2293</c:v>
                </c:pt>
                <c:pt idx="17">
                  <c:v>2294</c:v>
                </c:pt>
                <c:pt idx="18">
                  <c:v>2295</c:v>
                </c:pt>
                <c:pt idx="19">
                  <c:v>2296</c:v>
                </c:pt>
                <c:pt idx="20">
                  <c:v>2297</c:v>
                </c:pt>
                <c:pt idx="21">
                  <c:v>2298</c:v>
                </c:pt>
                <c:pt idx="22">
                  <c:v>2299</c:v>
                </c:pt>
                <c:pt idx="23">
                  <c:v>2300</c:v>
                </c:pt>
                <c:pt idx="24">
                  <c:v>2301</c:v>
                </c:pt>
                <c:pt idx="25">
                  <c:v>2302</c:v>
                </c:pt>
                <c:pt idx="26">
                  <c:v>2303</c:v>
                </c:pt>
                <c:pt idx="27">
                  <c:v>2304</c:v>
                </c:pt>
                <c:pt idx="28">
                  <c:v>2305</c:v>
                </c:pt>
                <c:pt idx="29">
                  <c:v>2306</c:v>
                </c:pt>
                <c:pt idx="30">
                  <c:v>2307</c:v>
                </c:pt>
                <c:pt idx="31">
                  <c:v>2308</c:v>
                </c:pt>
                <c:pt idx="32">
                  <c:v>2309</c:v>
                </c:pt>
                <c:pt idx="33">
                  <c:v>2310</c:v>
                </c:pt>
                <c:pt idx="34">
                  <c:v>2311</c:v>
                </c:pt>
                <c:pt idx="35">
                  <c:v>2312</c:v>
                </c:pt>
                <c:pt idx="36">
                  <c:v>2313</c:v>
                </c:pt>
                <c:pt idx="37">
                  <c:v>2314</c:v>
                </c:pt>
                <c:pt idx="38">
                  <c:v>2315</c:v>
                </c:pt>
                <c:pt idx="39">
                  <c:v>2316</c:v>
                </c:pt>
                <c:pt idx="40">
                  <c:v>2317</c:v>
                </c:pt>
                <c:pt idx="41">
                  <c:v>2318</c:v>
                </c:pt>
                <c:pt idx="42">
                  <c:v>2319</c:v>
                </c:pt>
                <c:pt idx="43">
                  <c:v>2320</c:v>
                </c:pt>
                <c:pt idx="44">
                  <c:v>2321</c:v>
                </c:pt>
                <c:pt idx="45">
                  <c:v>2322</c:v>
                </c:pt>
                <c:pt idx="46">
                  <c:v>2323</c:v>
                </c:pt>
                <c:pt idx="47">
                  <c:v>2324</c:v>
                </c:pt>
                <c:pt idx="48">
                  <c:v>2325</c:v>
                </c:pt>
                <c:pt idx="49">
                  <c:v>2326</c:v>
                </c:pt>
                <c:pt idx="50">
                  <c:v>2327</c:v>
                </c:pt>
                <c:pt idx="51">
                  <c:v>2328</c:v>
                </c:pt>
                <c:pt idx="52">
                  <c:v>2329</c:v>
                </c:pt>
                <c:pt idx="53">
                  <c:v>2330</c:v>
                </c:pt>
                <c:pt idx="54">
                  <c:v>2331</c:v>
                </c:pt>
                <c:pt idx="55">
                  <c:v>2332</c:v>
                </c:pt>
                <c:pt idx="56">
                  <c:v>2333</c:v>
                </c:pt>
                <c:pt idx="57">
                  <c:v>2334</c:v>
                </c:pt>
                <c:pt idx="58">
                  <c:v>2335</c:v>
                </c:pt>
                <c:pt idx="59">
                  <c:v>2336</c:v>
                </c:pt>
                <c:pt idx="60">
                  <c:v>2337</c:v>
                </c:pt>
                <c:pt idx="61">
                  <c:v>2338</c:v>
                </c:pt>
                <c:pt idx="62">
                  <c:v>2339</c:v>
                </c:pt>
                <c:pt idx="63">
                  <c:v>2340</c:v>
                </c:pt>
                <c:pt idx="64">
                  <c:v>2341</c:v>
                </c:pt>
                <c:pt idx="65">
                  <c:v>2342</c:v>
                </c:pt>
                <c:pt idx="66">
                  <c:v>2343</c:v>
                </c:pt>
                <c:pt idx="67">
                  <c:v>2344</c:v>
                </c:pt>
                <c:pt idx="68">
                  <c:v>2345</c:v>
                </c:pt>
                <c:pt idx="69">
                  <c:v>2346</c:v>
                </c:pt>
                <c:pt idx="70">
                  <c:v>2347</c:v>
                </c:pt>
                <c:pt idx="71">
                  <c:v>2348</c:v>
                </c:pt>
                <c:pt idx="72">
                  <c:v>2349</c:v>
                </c:pt>
                <c:pt idx="73">
                  <c:v>2350</c:v>
                </c:pt>
                <c:pt idx="74">
                  <c:v>2351</c:v>
                </c:pt>
                <c:pt idx="75">
                  <c:v>2352</c:v>
                </c:pt>
                <c:pt idx="76">
                  <c:v>2353</c:v>
                </c:pt>
                <c:pt idx="77">
                  <c:v>2354</c:v>
                </c:pt>
                <c:pt idx="78">
                  <c:v>2355</c:v>
                </c:pt>
                <c:pt idx="79">
                  <c:v>2356</c:v>
                </c:pt>
                <c:pt idx="80">
                  <c:v>2357</c:v>
                </c:pt>
                <c:pt idx="81">
                  <c:v>2358</c:v>
                </c:pt>
                <c:pt idx="82">
                  <c:v>2359</c:v>
                </c:pt>
                <c:pt idx="83">
                  <c:v>2360</c:v>
                </c:pt>
                <c:pt idx="84">
                  <c:v>2361</c:v>
                </c:pt>
                <c:pt idx="85">
                  <c:v>2362</c:v>
                </c:pt>
                <c:pt idx="86">
                  <c:v>2363</c:v>
                </c:pt>
                <c:pt idx="87">
                  <c:v>2364</c:v>
                </c:pt>
                <c:pt idx="88">
                  <c:v>2365</c:v>
                </c:pt>
                <c:pt idx="89">
                  <c:v>2366</c:v>
                </c:pt>
                <c:pt idx="90">
                  <c:v>2367</c:v>
                </c:pt>
                <c:pt idx="91">
                  <c:v>2368</c:v>
                </c:pt>
                <c:pt idx="92">
                  <c:v>2369</c:v>
                </c:pt>
                <c:pt idx="93">
                  <c:v>2370</c:v>
                </c:pt>
                <c:pt idx="94">
                  <c:v>2371</c:v>
                </c:pt>
                <c:pt idx="95">
                  <c:v>2372</c:v>
                </c:pt>
                <c:pt idx="96">
                  <c:v>2373</c:v>
                </c:pt>
                <c:pt idx="97">
                  <c:v>2374</c:v>
                </c:pt>
                <c:pt idx="98">
                  <c:v>2375</c:v>
                </c:pt>
                <c:pt idx="99">
                  <c:v>2376</c:v>
                </c:pt>
                <c:pt idx="100">
                  <c:v>2377</c:v>
                </c:pt>
                <c:pt idx="101">
                  <c:v>2378</c:v>
                </c:pt>
                <c:pt idx="102">
                  <c:v>2379</c:v>
                </c:pt>
                <c:pt idx="103">
                  <c:v>2380</c:v>
                </c:pt>
                <c:pt idx="104">
                  <c:v>2381</c:v>
                </c:pt>
                <c:pt idx="105">
                  <c:v>2382</c:v>
                </c:pt>
                <c:pt idx="106">
                  <c:v>2383</c:v>
                </c:pt>
                <c:pt idx="107">
                  <c:v>2384</c:v>
                </c:pt>
                <c:pt idx="108">
                  <c:v>2385</c:v>
                </c:pt>
                <c:pt idx="109">
                  <c:v>2386</c:v>
                </c:pt>
                <c:pt idx="110">
                  <c:v>2387</c:v>
                </c:pt>
                <c:pt idx="111">
                  <c:v>2388</c:v>
                </c:pt>
                <c:pt idx="112">
                  <c:v>2389</c:v>
                </c:pt>
                <c:pt idx="113">
                  <c:v>2390</c:v>
                </c:pt>
                <c:pt idx="114">
                  <c:v>2391</c:v>
                </c:pt>
                <c:pt idx="115">
                  <c:v>2392</c:v>
                </c:pt>
                <c:pt idx="116">
                  <c:v>2393</c:v>
                </c:pt>
                <c:pt idx="117">
                  <c:v>2394</c:v>
                </c:pt>
                <c:pt idx="118">
                  <c:v>2395</c:v>
                </c:pt>
                <c:pt idx="119">
                  <c:v>2396</c:v>
                </c:pt>
                <c:pt idx="120">
                  <c:v>2397</c:v>
                </c:pt>
                <c:pt idx="121">
                  <c:v>2398</c:v>
                </c:pt>
                <c:pt idx="122">
                  <c:v>2399</c:v>
                </c:pt>
                <c:pt idx="123">
                  <c:v>2400</c:v>
                </c:pt>
                <c:pt idx="124">
                  <c:v>2401</c:v>
                </c:pt>
                <c:pt idx="125">
                  <c:v>2402</c:v>
                </c:pt>
                <c:pt idx="126">
                  <c:v>2403</c:v>
                </c:pt>
                <c:pt idx="127">
                  <c:v>2404</c:v>
                </c:pt>
                <c:pt idx="128">
                  <c:v>2405</c:v>
                </c:pt>
                <c:pt idx="129">
                  <c:v>2406</c:v>
                </c:pt>
                <c:pt idx="130">
                  <c:v>2407</c:v>
                </c:pt>
                <c:pt idx="131">
                  <c:v>2408</c:v>
                </c:pt>
                <c:pt idx="132">
                  <c:v>2409</c:v>
                </c:pt>
                <c:pt idx="133">
                  <c:v>2410</c:v>
                </c:pt>
                <c:pt idx="134">
                  <c:v>2411</c:v>
                </c:pt>
                <c:pt idx="135">
                  <c:v>2412</c:v>
                </c:pt>
                <c:pt idx="136">
                  <c:v>2413</c:v>
                </c:pt>
                <c:pt idx="137">
                  <c:v>2414</c:v>
                </c:pt>
                <c:pt idx="138">
                  <c:v>2415</c:v>
                </c:pt>
                <c:pt idx="139">
                  <c:v>2416</c:v>
                </c:pt>
                <c:pt idx="140">
                  <c:v>2417</c:v>
                </c:pt>
                <c:pt idx="141">
                  <c:v>2418</c:v>
                </c:pt>
                <c:pt idx="142">
                  <c:v>2419</c:v>
                </c:pt>
                <c:pt idx="143">
                  <c:v>2420</c:v>
                </c:pt>
                <c:pt idx="144">
                  <c:v>2421</c:v>
                </c:pt>
                <c:pt idx="145">
                  <c:v>2422</c:v>
                </c:pt>
                <c:pt idx="146">
                  <c:v>2423</c:v>
                </c:pt>
                <c:pt idx="147">
                  <c:v>2424</c:v>
                </c:pt>
                <c:pt idx="148">
                  <c:v>2425</c:v>
                </c:pt>
                <c:pt idx="149">
                  <c:v>2426</c:v>
                </c:pt>
                <c:pt idx="150">
                  <c:v>2427</c:v>
                </c:pt>
                <c:pt idx="151">
                  <c:v>2428</c:v>
                </c:pt>
                <c:pt idx="152">
                  <c:v>2429</c:v>
                </c:pt>
                <c:pt idx="153">
                  <c:v>2430</c:v>
                </c:pt>
                <c:pt idx="154">
                  <c:v>2431</c:v>
                </c:pt>
                <c:pt idx="155">
                  <c:v>2432</c:v>
                </c:pt>
                <c:pt idx="156">
                  <c:v>2433</c:v>
                </c:pt>
                <c:pt idx="157">
                  <c:v>2434</c:v>
                </c:pt>
                <c:pt idx="158">
                  <c:v>2435</c:v>
                </c:pt>
                <c:pt idx="159">
                  <c:v>2436</c:v>
                </c:pt>
                <c:pt idx="160">
                  <c:v>2437</c:v>
                </c:pt>
                <c:pt idx="161">
                  <c:v>2438</c:v>
                </c:pt>
                <c:pt idx="162">
                  <c:v>2439</c:v>
                </c:pt>
                <c:pt idx="163">
                  <c:v>2440</c:v>
                </c:pt>
                <c:pt idx="164">
                  <c:v>2441</c:v>
                </c:pt>
                <c:pt idx="165">
                  <c:v>2442</c:v>
                </c:pt>
                <c:pt idx="166">
                  <c:v>2443</c:v>
                </c:pt>
                <c:pt idx="167">
                  <c:v>2444</c:v>
                </c:pt>
                <c:pt idx="168">
                  <c:v>2445</c:v>
                </c:pt>
                <c:pt idx="169">
                  <c:v>2446</c:v>
                </c:pt>
                <c:pt idx="170">
                  <c:v>2447</c:v>
                </c:pt>
                <c:pt idx="171">
                  <c:v>2448</c:v>
                </c:pt>
                <c:pt idx="172">
                  <c:v>2449</c:v>
                </c:pt>
                <c:pt idx="173">
                  <c:v>2450</c:v>
                </c:pt>
                <c:pt idx="174">
                  <c:v>2451</c:v>
                </c:pt>
                <c:pt idx="175">
                  <c:v>2452</c:v>
                </c:pt>
                <c:pt idx="176">
                  <c:v>2453</c:v>
                </c:pt>
                <c:pt idx="177">
                  <c:v>2454</c:v>
                </c:pt>
                <c:pt idx="178">
                  <c:v>2455</c:v>
                </c:pt>
                <c:pt idx="179">
                  <c:v>2456</c:v>
                </c:pt>
                <c:pt idx="180">
                  <c:v>2457</c:v>
                </c:pt>
                <c:pt idx="181">
                  <c:v>2458</c:v>
                </c:pt>
                <c:pt idx="182">
                  <c:v>2459</c:v>
                </c:pt>
                <c:pt idx="183">
                  <c:v>2460</c:v>
                </c:pt>
                <c:pt idx="184">
                  <c:v>2461</c:v>
                </c:pt>
                <c:pt idx="185">
                  <c:v>2462</c:v>
                </c:pt>
                <c:pt idx="186">
                  <c:v>2463</c:v>
                </c:pt>
                <c:pt idx="187">
                  <c:v>2464</c:v>
                </c:pt>
                <c:pt idx="188">
                  <c:v>2465</c:v>
                </c:pt>
                <c:pt idx="189">
                  <c:v>2466</c:v>
                </c:pt>
                <c:pt idx="190">
                  <c:v>2467</c:v>
                </c:pt>
                <c:pt idx="191">
                  <c:v>2468</c:v>
                </c:pt>
                <c:pt idx="192">
                  <c:v>2469</c:v>
                </c:pt>
                <c:pt idx="193">
                  <c:v>2470</c:v>
                </c:pt>
                <c:pt idx="194">
                  <c:v>2471</c:v>
                </c:pt>
                <c:pt idx="195">
                  <c:v>2472</c:v>
                </c:pt>
                <c:pt idx="196">
                  <c:v>2473</c:v>
                </c:pt>
                <c:pt idx="197">
                  <c:v>2474</c:v>
                </c:pt>
                <c:pt idx="198">
                  <c:v>2475</c:v>
                </c:pt>
                <c:pt idx="199">
                  <c:v>2476</c:v>
                </c:pt>
                <c:pt idx="200">
                  <c:v>2477</c:v>
                </c:pt>
                <c:pt idx="201">
                  <c:v>2478</c:v>
                </c:pt>
                <c:pt idx="202">
                  <c:v>2479</c:v>
                </c:pt>
                <c:pt idx="203">
                  <c:v>2480</c:v>
                </c:pt>
                <c:pt idx="204">
                  <c:v>2481</c:v>
                </c:pt>
                <c:pt idx="205">
                  <c:v>2482</c:v>
                </c:pt>
                <c:pt idx="206">
                  <c:v>2483</c:v>
                </c:pt>
                <c:pt idx="207">
                  <c:v>2484</c:v>
                </c:pt>
                <c:pt idx="208">
                  <c:v>2485</c:v>
                </c:pt>
                <c:pt idx="209">
                  <c:v>2486</c:v>
                </c:pt>
                <c:pt idx="210">
                  <c:v>2487</c:v>
                </c:pt>
                <c:pt idx="211">
                  <c:v>2488</c:v>
                </c:pt>
                <c:pt idx="212">
                  <c:v>2489</c:v>
                </c:pt>
                <c:pt idx="213">
                  <c:v>2490</c:v>
                </c:pt>
                <c:pt idx="214">
                  <c:v>2491</c:v>
                </c:pt>
                <c:pt idx="215">
                  <c:v>2492</c:v>
                </c:pt>
                <c:pt idx="216">
                  <c:v>2493</c:v>
                </c:pt>
                <c:pt idx="217">
                  <c:v>2494</c:v>
                </c:pt>
                <c:pt idx="218">
                  <c:v>2495</c:v>
                </c:pt>
                <c:pt idx="219">
                  <c:v>2496</c:v>
                </c:pt>
                <c:pt idx="220">
                  <c:v>2497</c:v>
                </c:pt>
                <c:pt idx="221">
                  <c:v>2498</c:v>
                </c:pt>
                <c:pt idx="222">
                  <c:v>2499</c:v>
                </c:pt>
                <c:pt idx="223">
                  <c:v>2500</c:v>
                </c:pt>
                <c:pt idx="224">
                  <c:v>2501</c:v>
                </c:pt>
                <c:pt idx="225">
                  <c:v>2502</c:v>
                </c:pt>
                <c:pt idx="226">
                  <c:v>2503</c:v>
                </c:pt>
                <c:pt idx="227">
                  <c:v>2504</c:v>
                </c:pt>
                <c:pt idx="228">
                  <c:v>2505</c:v>
                </c:pt>
                <c:pt idx="229">
                  <c:v>2506</c:v>
                </c:pt>
                <c:pt idx="230">
                  <c:v>2507</c:v>
                </c:pt>
                <c:pt idx="231">
                  <c:v>2508</c:v>
                </c:pt>
                <c:pt idx="232">
                  <c:v>2509</c:v>
                </c:pt>
                <c:pt idx="233">
                  <c:v>2510</c:v>
                </c:pt>
                <c:pt idx="234">
                  <c:v>2511</c:v>
                </c:pt>
                <c:pt idx="235">
                  <c:v>2512</c:v>
                </c:pt>
                <c:pt idx="236">
                  <c:v>2513</c:v>
                </c:pt>
                <c:pt idx="237">
                  <c:v>2514</c:v>
                </c:pt>
                <c:pt idx="238">
                  <c:v>2515</c:v>
                </c:pt>
                <c:pt idx="239">
                  <c:v>2516</c:v>
                </c:pt>
                <c:pt idx="240">
                  <c:v>2517</c:v>
                </c:pt>
                <c:pt idx="241">
                  <c:v>2518</c:v>
                </c:pt>
                <c:pt idx="242">
                  <c:v>2519</c:v>
                </c:pt>
                <c:pt idx="243">
                  <c:v>2520</c:v>
                </c:pt>
                <c:pt idx="244">
                  <c:v>2521</c:v>
                </c:pt>
                <c:pt idx="245">
                  <c:v>2522</c:v>
                </c:pt>
                <c:pt idx="246">
                  <c:v>2523</c:v>
                </c:pt>
                <c:pt idx="247">
                  <c:v>2524</c:v>
                </c:pt>
                <c:pt idx="248">
                  <c:v>2525</c:v>
                </c:pt>
                <c:pt idx="249">
                  <c:v>2526</c:v>
                </c:pt>
                <c:pt idx="250">
                  <c:v>2527</c:v>
                </c:pt>
                <c:pt idx="251">
                  <c:v>2528</c:v>
                </c:pt>
                <c:pt idx="252">
                  <c:v>2529</c:v>
                </c:pt>
                <c:pt idx="253">
                  <c:v>2530</c:v>
                </c:pt>
                <c:pt idx="254">
                  <c:v>2531</c:v>
                </c:pt>
                <c:pt idx="255">
                  <c:v>2532</c:v>
                </c:pt>
                <c:pt idx="256">
                  <c:v>2533</c:v>
                </c:pt>
                <c:pt idx="257">
                  <c:v>2534</c:v>
                </c:pt>
                <c:pt idx="258">
                  <c:v>2535</c:v>
                </c:pt>
                <c:pt idx="259">
                  <c:v>2536</c:v>
                </c:pt>
                <c:pt idx="260">
                  <c:v>2537</c:v>
                </c:pt>
                <c:pt idx="261">
                  <c:v>2538</c:v>
                </c:pt>
                <c:pt idx="262">
                  <c:v>2539</c:v>
                </c:pt>
                <c:pt idx="263">
                  <c:v>2540</c:v>
                </c:pt>
                <c:pt idx="264">
                  <c:v>2541</c:v>
                </c:pt>
                <c:pt idx="265">
                  <c:v>2542</c:v>
                </c:pt>
                <c:pt idx="266">
                  <c:v>2543</c:v>
                </c:pt>
                <c:pt idx="267">
                  <c:v>2544</c:v>
                </c:pt>
                <c:pt idx="268">
                  <c:v>2545</c:v>
                </c:pt>
                <c:pt idx="269">
                  <c:v>2546</c:v>
                </c:pt>
                <c:pt idx="270">
                  <c:v>2547</c:v>
                </c:pt>
                <c:pt idx="271">
                  <c:v>2548</c:v>
                </c:pt>
                <c:pt idx="272">
                  <c:v>2549</c:v>
                </c:pt>
                <c:pt idx="273">
                  <c:v>2550</c:v>
                </c:pt>
                <c:pt idx="274">
                  <c:v>2551</c:v>
                </c:pt>
                <c:pt idx="275">
                  <c:v>2552</c:v>
                </c:pt>
                <c:pt idx="276">
                  <c:v>2553</c:v>
                </c:pt>
                <c:pt idx="277">
                  <c:v>2554</c:v>
                </c:pt>
                <c:pt idx="278">
                  <c:v>2555</c:v>
                </c:pt>
                <c:pt idx="279">
                  <c:v>2556</c:v>
                </c:pt>
                <c:pt idx="280">
                  <c:v>2557</c:v>
                </c:pt>
                <c:pt idx="281">
                  <c:v>2558</c:v>
                </c:pt>
                <c:pt idx="282">
                  <c:v>2559</c:v>
                </c:pt>
                <c:pt idx="283">
                  <c:v>2560</c:v>
                </c:pt>
                <c:pt idx="284">
                  <c:v>2561</c:v>
                </c:pt>
                <c:pt idx="285">
                  <c:v>2562</c:v>
                </c:pt>
                <c:pt idx="286">
                  <c:v>2563</c:v>
                </c:pt>
                <c:pt idx="287">
                  <c:v>2564</c:v>
                </c:pt>
                <c:pt idx="288">
                  <c:v>2565</c:v>
                </c:pt>
                <c:pt idx="289">
                  <c:v>2566</c:v>
                </c:pt>
                <c:pt idx="290">
                  <c:v>2567</c:v>
                </c:pt>
                <c:pt idx="291">
                  <c:v>2568</c:v>
                </c:pt>
                <c:pt idx="292">
                  <c:v>2569</c:v>
                </c:pt>
                <c:pt idx="293">
                  <c:v>2570</c:v>
                </c:pt>
                <c:pt idx="294">
                  <c:v>2571</c:v>
                </c:pt>
                <c:pt idx="295">
                  <c:v>2572</c:v>
                </c:pt>
                <c:pt idx="296">
                  <c:v>2573</c:v>
                </c:pt>
                <c:pt idx="297">
                  <c:v>2574</c:v>
                </c:pt>
                <c:pt idx="298">
                  <c:v>2575</c:v>
                </c:pt>
                <c:pt idx="299">
                  <c:v>2576</c:v>
                </c:pt>
                <c:pt idx="300">
                  <c:v>2577</c:v>
                </c:pt>
                <c:pt idx="301">
                  <c:v>2578</c:v>
                </c:pt>
                <c:pt idx="302">
                  <c:v>2579</c:v>
                </c:pt>
                <c:pt idx="303">
                  <c:v>2580</c:v>
                </c:pt>
                <c:pt idx="304">
                  <c:v>2581</c:v>
                </c:pt>
                <c:pt idx="305">
                  <c:v>2582</c:v>
                </c:pt>
                <c:pt idx="306">
                  <c:v>2583</c:v>
                </c:pt>
                <c:pt idx="307">
                  <c:v>2584</c:v>
                </c:pt>
                <c:pt idx="308">
                  <c:v>2585</c:v>
                </c:pt>
                <c:pt idx="309">
                  <c:v>2586</c:v>
                </c:pt>
                <c:pt idx="310">
                  <c:v>2587</c:v>
                </c:pt>
                <c:pt idx="311">
                  <c:v>2588</c:v>
                </c:pt>
                <c:pt idx="312">
                  <c:v>2589</c:v>
                </c:pt>
                <c:pt idx="313">
                  <c:v>2590</c:v>
                </c:pt>
                <c:pt idx="314">
                  <c:v>2591</c:v>
                </c:pt>
                <c:pt idx="315">
                  <c:v>2592</c:v>
                </c:pt>
                <c:pt idx="316">
                  <c:v>2593</c:v>
                </c:pt>
                <c:pt idx="317">
                  <c:v>2594</c:v>
                </c:pt>
                <c:pt idx="318">
                  <c:v>2595</c:v>
                </c:pt>
                <c:pt idx="319">
                  <c:v>2596</c:v>
                </c:pt>
                <c:pt idx="320">
                  <c:v>2597</c:v>
                </c:pt>
                <c:pt idx="321">
                  <c:v>2598</c:v>
                </c:pt>
                <c:pt idx="322">
                  <c:v>2599</c:v>
                </c:pt>
                <c:pt idx="323">
                  <c:v>2600</c:v>
                </c:pt>
                <c:pt idx="324">
                  <c:v>2601</c:v>
                </c:pt>
                <c:pt idx="325">
                  <c:v>2602</c:v>
                </c:pt>
                <c:pt idx="326">
                  <c:v>2603</c:v>
                </c:pt>
                <c:pt idx="327">
                  <c:v>2604</c:v>
                </c:pt>
                <c:pt idx="328">
                  <c:v>2605</c:v>
                </c:pt>
                <c:pt idx="329">
                  <c:v>2606</c:v>
                </c:pt>
                <c:pt idx="330">
                  <c:v>2607</c:v>
                </c:pt>
                <c:pt idx="331">
                  <c:v>2608</c:v>
                </c:pt>
                <c:pt idx="332">
                  <c:v>2609</c:v>
                </c:pt>
                <c:pt idx="333">
                  <c:v>2610</c:v>
                </c:pt>
                <c:pt idx="334">
                  <c:v>2611</c:v>
                </c:pt>
                <c:pt idx="335">
                  <c:v>2612</c:v>
                </c:pt>
                <c:pt idx="336">
                  <c:v>2613</c:v>
                </c:pt>
                <c:pt idx="337">
                  <c:v>2614</c:v>
                </c:pt>
                <c:pt idx="338">
                  <c:v>2615</c:v>
                </c:pt>
                <c:pt idx="339">
                  <c:v>2616</c:v>
                </c:pt>
                <c:pt idx="340">
                  <c:v>2617</c:v>
                </c:pt>
                <c:pt idx="341">
                  <c:v>2618</c:v>
                </c:pt>
                <c:pt idx="342">
                  <c:v>2619</c:v>
                </c:pt>
                <c:pt idx="343">
                  <c:v>2620</c:v>
                </c:pt>
                <c:pt idx="344">
                  <c:v>2621</c:v>
                </c:pt>
                <c:pt idx="345">
                  <c:v>2622</c:v>
                </c:pt>
                <c:pt idx="346">
                  <c:v>2623</c:v>
                </c:pt>
                <c:pt idx="347">
                  <c:v>2624</c:v>
                </c:pt>
                <c:pt idx="348">
                  <c:v>2625</c:v>
                </c:pt>
                <c:pt idx="349">
                  <c:v>2626</c:v>
                </c:pt>
                <c:pt idx="350">
                  <c:v>2627</c:v>
                </c:pt>
                <c:pt idx="351">
                  <c:v>2628</c:v>
                </c:pt>
                <c:pt idx="352">
                  <c:v>2629</c:v>
                </c:pt>
                <c:pt idx="353">
                  <c:v>2630</c:v>
                </c:pt>
                <c:pt idx="354">
                  <c:v>2631</c:v>
                </c:pt>
                <c:pt idx="355">
                  <c:v>2632</c:v>
                </c:pt>
                <c:pt idx="356">
                  <c:v>2633</c:v>
                </c:pt>
                <c:pt idx="357">
                  <c:v>2634</c:v>
                </c:pt>
                <c:pt idx="358">
                  <c:v>2635</c:v>
                </c:pt>
                <c:pt idx="359">
                  <c:v>2636</c:v>
                </c:pt>
                <c:pt idx="360">
                  <c:v>2637</c:v>
                </c:pt>
                <c:pt idx="361">
                  <c:v>2638</c:v>
                </c:pt>
                <c:pt idx="362">
                  <c:v>2639</c:v>
                </c:pt>
                <c:pt idx="363">
                  <c:v>2640</c:v>
                </c:pt>
                <c:pt idx="364">
                  <c:v>2641</c:v>
                </c:pt>
                <c:pt idx="365">
                  <c:v>2642</c:v>
                </c:pt>
                <c:pt idx="366">
                  <c:v>2643</c:v>
                </c:pt>
                <c:pt idx="367">
                  <c:v>2644</c:v>
                </c:pt>
                <c:pt idx="368">
                  <c:v>2645</c:v>
                </c:pt>
                <c:pt idx="369">
                  <c:v>2646</c:v>
                </c:pt>
                <c:pt idx="370">
                  <c:v>2647</c:v>
                </c:pt>
                <c:pt idx="371">
                  <c:v>2648</c:v>
                </c:pt>
                <c:pt idx="372">
                  <c:v>2649</c:v>
                </c:pt>
                <c:pt idx="373">
                  <c:v>2650</c:v>
                </c:pt>
                <c:pt idx="374">
                  <c:v>2651</c:v>
                </c:pt>
                <c:pt idx="375">
                  <c:v>2652</c:v>
                </c:pt>
                <c:pt idx="376">
                  <c:v>2653</c:v>
                </c:pt>
                <c:pt idx="377">
                  <c:v>2654</c:v>
                </c:pt>
                <c:pt idx="378">
                  <c:v>2655</c:v>
                </c:pt>
                <c:pt idx="379">
                  <c:v>2656</c:v>
                </c:pt>
                <c:pt idx="380">
                  <c:v>2657</c:v>
                </c:pt>
                <c:pt idx="381">
                  <c:v>2658</c:v>
                </c:pt>
                <c:pt idx="382">
                  <c:v>2659</c:v>
                </c:pt>
                <c:pt idx="383">
                  <c:v>2660</c:v>
                </c:pt>
                <c:pt idx="384">
                  <c:v>2661</c:v>
                </c:pt>
                <c:pt idx="385">
                  <c:v>2662</c:v>
                </c:pt>
                <c:pt idx="386">
                  <c:v>2663</c:v>
                </c:pt>
                <c:pt idx="387">
                  <c:v>2664</c:v>
                </c:pt>
                <c:pt idx="388">
                  <c:v>2665</c:v>
                </c:pt>
                <c:pt idx="389">
                  <c:v>2666</c:v>
                </c:pt>
                <c:pt idx="390">
                  <c:v>2667</c:v>
                </c:pt>
                <c:pt idx="391">
                  <c:v>2668</c:v>
                </c:pt>
                <c:pt idx="392">
                  <c:v>2669</c:v>
                </c:pt>
                <c:pt idx="393">
                  <c:v>2670</c:v>
                </c:pt>
                <c:pt idx="394">
                  <c:v>2671</c:v>
                </c:pt>
                <c:pt idx="395">
                  <c:v>2672</c:v>
                </c:pt>
                <c:pt idx="396">
                  <c:v>2673</c:v>
                </c:pt>
                <c:pt idx="397">
                  <c:v>2674</c:v>
                </c:pt>
                <c:pt idx="398">
                  <c:v>2675</c:v>
                </c:pt>
                <c:pt idx="399">
                  <c:v>2676</c:v>
                </c:pt>
                <c:pt idx="400">
                  <c:v>2677</c:v>
                </c:pt>
                <c:pt idx="401">
                  <c:v>2678</c:v>
                </c:pt>
                <c:pt idx="402">
                  <c:v>2679</c:v>
                </c:pt>
                <c:pt idx="403">
                  <c:v>2680</c:v>
                </c:pt>
                <c:pt idx="404">
                  <c:v>2681</c:v>
                </c:pt>
                <c:pt idx="405">
                  <c:v>2682</c:v>
                </c:pt>
                <c:pt idx="406">
                  <c:v>2683</c:v>
                </c:pt>
                <c:pt idx="407">
                  <c:v>2684</c:v>
                </c:pt>
                <c:pt idx="408">
                  <c:v>2685</c:v>
                </c:pt>
                <c:pt idx="409">
                  <c:v>2686</c:v>
                </c:pt>
                <c:pt idx="410">
                  <c:v>2687</c:v>
                </c:pt>
                <c:pt idx="411">
                  <c:v>2688</c:v>
                </c:pt>
                <c:pt idx="412">
                  <c:v>2689</c:v>
                </c:pt>
                <c:pt idx="413">
                  <c:v>2690</c:v>
                </c:pt>
                <c:pt idx="414">
                  <c:v>2691</c:v>
                </c:pt>
                <c:pt idx="415">
                  <c:v>2692</c:v>
                </c:pt>
                <c:pt idx="416">
                  <c:v>2693</c:v>
                </c:pt>
                <c:pt idx="417">
                  <c:v>2694</c:v>
                </c:pt>
                <c:pt idx="418">
                  <c:v>2695</c:v>
                </c:pt>
                <c:pt idx="419">
                  <c:v>2696</c:v>
                </c:pt>
                <c:pt idx="420">
                  <c:v>2697</c:v>
                </c:pt>
                <c:pt idx="421">
                  <c:v>2698</c:v>
                </c:pt>
                <c:pt idx="422">
                  <c:v>2699</c:v>
                </c:pt>
                <c:pt idx="423">
                  <c:v>2700</c:v>
                </c:pt>
                <c:pt idx="424">
                  <c:v>2701</c:v>
                </c:pt>
                <c:pt idx="425">
                  <c:v>2702</c:v>
                </c:pt>
              </c:numCache>
            </c:numRef>
          </c:xVal>
          <c:yVal>
            <c:numRef>
              <c:f>Graph!$E$2180:$E$2603</c:f>
              <c:numCache>
                <c:formatCode>General</c:formatCode>
                <c:ptCount val="424"/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D7-454B-87F9-2C748F95280E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Graph!$A$2179:$A$2604</c:f>
              <c:numCache>
                <c:formatCode>General</c:formatCode>
                <c:ptCount val="426"/>
                <c:pt idx="0">
                  <c:v>2277</c:v>
                </c:pt>
                <c:pt idx="1">
                  <c:v>2278</c:v>
                </c:pt>
                <c:pt idx="2">
                  <c:v>2279</c:v>
                </c:pt>
                <c:pt idx="3">
                  <c:v>2280</c:v>
                </c:pt>
                <c:pt idx="4">
                  <c:v>2281</c:v>
                </c:pt>
                <c:pt idx="5">
                  <c:v>2282</c:v>
                </c:pt>
                <c:pt idx="6">
                  <c:v>2283</c:v>
                </c:pt>
                <c:pt idx="7">
                  <c:v>2284</c:v>
                </c:pt>
                <c:pt idx="8">
                  <c:v>2285</c:v>
                </c:pt>
                <c:pt idx="9">
                  <c:v>2286</c:v>
                </c:pt>
                <c:pt idx="10">
                  <c:v>2287</c:v>
                </c:pt>
                <c:pt idx="11">
                  <c:v>2288</c:v>
                </c:pt>
                <c:pt idx="12">
                  <c:v>2289</c:v>
                </c:pt>
                <c:pt idx="13">
                  <c:v>2290</c:v>
                </c:pt>
                <c:pt idx="14">
                  <c:v>2291</c:v>
                </c:pt>
                <c:pt idx="15">
                  <c:v>2292</c:v>
                </c:pt>
                <c:pt idx="16">
                  <c:v>2293</c:v>
                </c:pt>
                <c:pt idx="17">
                  <c:v>2294</c:v>
                </c:pt>
                <c:pt idx="18">
                  <c:v>2295</c:v>
                </c:pt>
                <c:pt idx="19">
                  <c:v>2296</c:v>
                </c:pt>
                <c:pt idx="20">
                  <c:v>2297</c:v>
                </c:pt>
                <c:pt idx="21">
                  <c:v>2298</c:v>
                </c:pt>
                <c:pt idx="22">
                  <c:v>2299</c:v>
                </c:pt>
                <c:pt idx="23">
                  <c:v>2300</c:v>
                </c:pt>
                <c:pt idx="24">
                  <c:v>2301</c:v>
                </c:pt>
                <c:pt idx="25">
                  <c:v>2302</c:v>
                </c:pt>
                <c:pt idx="26">
                  <c:v>2303</c:v>
                </c:pt>
                <c:pt idx="27">
                  <c:v>2304</c:v>
                </c:pt>
                <c:pt idx="28">
                  <c:v>2305</c:v>
                </c:pt>
                <c:pt idx="29">
                  <c:v>2306</c:v>
                </c:pt>
                <c:pt idx="30">
                  <c:v>2307</c:v>
                </c:pt>
                <c:pt idx="31">
                  <c:v>2308</c:v>
                </c:pt>
                <c:pt idx="32">
                  <c:v>2309</c:v>
                </c:pt>
                <c:pt idx="33">
                  <c:v>2310</c:v>
                </c:pt>
                <c:pt idx="34">
                  <c:v>2311</c:v>
                </c:pt>
                <c:pt idx="35">
                  <c:v>2312</c:v>
                </c:pt>
                <c:pt idx="36">
                  <c:v>2313</c:v>
                </c:pt>
                <c:pt idx="37">
                  <c:v>2314</c:v>
                </c:pt>
                <c:pt idx="38">
                  <c:v>2315</c:v>
                </c:pt>
                <c:pt idx="39">
                  <c:v>2316</c:v>
                </c:pt>
                <c:pt idx="40">
                  <c:v>2317</c:v>
                </c:pt>
                <c:pt idx="41">
                  <c:v>2318</c:v>
                </c:pt>
                <c:pt idx="42">
                  <c:v>2319</c:v>
                </c:pt>
                <c:pt idx="43">
                  <c:v>2320</c:v>
                </c:pt>
                <c:pt idx="44">
                  <c:v>2321</c:v>
                </c:pt>
                <c:pt idx="45">
                  <c:v>2322</c:v>
                </c:pt>
                <c:pt idx="46">
                  <c:v>2323</c:v>
                </c:pt>
                <c:pt idx="47">
                  <c:v>2324</c:v>
                </c:pt>
                <c:pt idx="48">
                  <c:v>2325</c:v>
                </c:pt>
                <c:pt idx="49">
                  <c:v>2326</c:v>
                </c:pt>
                <c:pt idx="50">
                  <c:v>2327</c:v>
                </c:pt>
                <c:pt idx="51">
                  <c:v>2328</c:v>
                </c:pt>
                <c:pt idx="52">
                  <c:v>2329</c:v>
                </c:pt>
                <c:pt idx="53">
                  <c:v>2330</c:v>
                </c:pt>
                <c:pt idx="54">
                  <c:v>2331</c:v>
                </c:pt>
                <c:pt idx="55">
                  <c:v>2332</c:v>
                </c:pt>
                <c:pt idx="56">
                  <c:v>2333</c:v>
                </c:pt>
                <c:pt idx="57">
                  <c:v>2334</c:v>
                </c:pt>
                <c:pt idx="58">
                  <c:v>2335</c:v>
                </c:pt>
                <c:pt idx="59">
                  <c:v>2336</c:v>
                </c:pt>
                <c:pt idx="60">
                  <c:v>2337</c:v>
                </c:pt>
                <c:pt idx="61">
                  <c:v>2338</c:v>
                </c:pt>
                <c:pt idx="62">
                  <c:v>2339</c:v>
                </c:pt>
                <c:pt idx="63">
                  <c:v>2340</c:v>
                </c:pt>
                <c:pt idx="64">
                  <c:v>2341</c:v>
                </c:pt>
                <c:pt idx="65">
                  <c:v>2342</c:v>
                </c:pt>
                <c:pt idx="66">
                  <c:v>2343</c:v>
                </c:pt>
                <c:pt idx="67">
                  <c:v>2344</c:v>
                </c:pt>
                <c:pt idx="68">
                  <c:v>2345</c:v>
                </c:pt>
                <c:pt idx="69">
                  <c:v>2346</c:v>
                </c:pt>
                <c:pt idx="70">
                  <c:v>2347</c:v>
                </c:pt>
                <c:pt idx="71">
                  <c:v>2348</c:v>
                </c:pt>
                <c:pt idx="72">
                  <c:v>2349</c:v>
                </c:pt>
                <c:pt idx="73">
                  <c:v>2350</c:v>
                </c:pt>
                <c:pt idx="74">
                  <c:v>2351</c:v>
                </c:pt>
                <c:pt idx="75">
                  <c:v>2352</c:v>
                </c:pt>
                <c:pt idx="76">
                  <c:v>2353</c:v>
                </c:pt>
                <c:pt idx="77">
                  <c:v>2354</c:v>
                </c:pt>
                <c:pt idx="78">
                  <c:v>2355</c:v>
                </c:pt>
                <c:pt idx="79">
                  <c:v>2356</c:v>
                </c:pt>
                <c:pt idx="80">
                  <c:v>2357</c:v>
                </c:pt>
                <c:pt idx="81">
                  <c:v>2358</c:v>
                </c:pt>
                <c:pt idx="82">
                  <c:v>2359</c:v>
                </c:pt>
                <c:pt idx="83">
                  <c:v>2360</c:v>
                </c:pt>
                <c:pt idx="84">
                  <c:v>2361</c:v>
                </c:pt>
                <c:pt idx="85">
                  <c:v>2362</c:v>
                </c:pt>
                <c:pt idx="86">
                  <c:v>2363</c:v>
                </c:pt>
                <c:pt idx="87">
                  <c:v>2364</c:v>
                </c:pt>
                <c:pt idx="88">
                  <c:v>2365</c:v>
                </c:pt>
                <c:pt idx="89">
                  <c:v>2366</c:v>
                </c:pt>
                <c:pt idx="90">
                  <c:v>2367</c:v>
                </c:pt>
                <c:pt idx="91">
                  <c:v>2368</c:v>
                </c:pt>
                <c:pt idx="92">
                  <c:v>2369</c:v>
                </c:pt>
                <c:pt idx="93">
                  <c:v>2370</c:v>
                </c:pt>
                <c:pt idx="94">
                  <c:v>2371</c:v>
                </c:pt>
                <c:pt idx="95">
                  <c:v>2372</c:v>
                </c:pt>
                <c:pt idx="96">
                  <c:v>2373</c:v>
                </c:pt>
                <c:pt idx="97">
                  <c:v>2374</c:v>
                </c:pt>
                <c:pt idx="98">
                  <c:v>2375</c:v>
                </c:pt>
                <c:pt idx="99">
                  <c:v>2376</c:v>
                </c:pt>
                <c:pt idx="100">
                  <c:v>2377</c:v>
                </c:pt>
                <c:pt idx="101">
                  <c:v>2378</c:v>
                </c:pt>
                <c:pt idx="102">
                  <c:v>2379</c:v>
                </c:pt>
                <c:pt idx="103">
                  <c:v>2380</c:v>
                </c:pt>
                <c:pt idx="104">
                  <c:v>2381</c:v>
                </c:pt>
                <c:pt idx="105">
                  <c:v>2382</c:v>
                </c:pt>
                <c:pt idx="106">
                  <c:v>2383</c:v>
                </c:pt>
                <c:pt idx="107">
                  <c:v>2384</c:v>
                </c:pt>
                <c:pt idx="108">
                  <c:v>2385</c:v>
                </c:pt>
                <c:pt idx="109">
                  <c:v>2386</c:v>
                </c:pt>
                <c:pt idx="110">
                  <c:v>2387</c:v>
                </c:pt>
                <c:pt idx="111">
                  <c:v>2388</c:v>
                </c:pt>
                <c:pt idx="112">
                  <c:v>2389</c:v>
                </c:pt>
                <c:pt idx="113">
                  <c:v>2390</c:v>
                </c:pt>
                <c:pt idx="114">
                  <c:v>2391</c:v>
                </c:pt>
                <c:pt idx="115">
                  <c:v>2392</c:v>
                </c:pt>
                <c:pt idx="116">
                  <c:v>2393</c:v>
                </c:pt>
                <c:pt idx="117">
                  <c:v>2394</c:v>
                </c:pt>
                <c:pt idx="118">
                  <c:v>2395</c:v>
                </c:pt>
                <c:pt idx="119">
                  <c:v>2396</c:v>
                </c:pt>
                <c:pt idx="120">
                  <c:v>2397</c:v>
                </c:pt>
                <c:pt idx="121">
                  <c:v>2398</c:v>
                </c:pt>
                <c:pt idx="122">
                  <c:v>2399</c:v>
                </c:pt>
                <c:pt idx="123">
                  <c:v>2400</c:v>
                </c:pt>
                <c:pt idx="124">
                  <c:v>2401</c:v>
                </c:pt>
                <c:pt idx="125">
                  <c:v>2402</c:v>
                </c:pt>
                <c:pt idx="126">
                  <c:v>2403</c:v>
                </c:pt>
                <c:pt idx="127">
                  <c:v>2404</c:v>
                </c:pt>
                <c:pt idx="128">
                  <c:v>2405</c:v>
                </c:pt>
                <c:pt idx="129">
                  <c:v>2406</c:v>
                </c:pt>
                <c:pt idx="130">
                  <c:v>2407</c:v>
                </c:pt>
                <c:pt idx="131">
                  <c:v>2408</c:v>
                </c:pt>
                <c:pt idx="132">
                  <c:v>2409</c:v>
                </c:pt>
                <c:pt idx="133">
                  <c:v>2410</c:v>
                </c:pt>
                <c:pt idx="134">
                  <c:v>2411</c:v>
                </c:pt>
                <c:pt idx="135">
                  <c:v>2412</c:v>
                </c:pt>
                <c:pt idx="136">
                  <c:v>2413</c:v>
                </c:pt>
                <c:pt idx="137">
                  <c:v>2414</c:v>
                </c:pt>
                <c:pt idx="138">
                  <c:v>2415</c:v>
                </c:pt>
                <c:pt idx="139">
                  <c:v>2416</c:v>
                </c:pt>
                <c:pt idx="140">
                  <c:v>2417</c:v>
                </c:pt>
                <c:pt idx="141">
                  <c:v>2418</c:v>
                </c:pt>
                <c:pt idx="142">
                  <c:v>2419</c:v>
                </c:pt>
                <c:pt idx="143">
                  <c:v>2420</c:v>
                </c:pt>
                <c:pt idx="144">
                  <c:v>2421</c:v>
                </c:pt>
                <c:pt idx="145">
                  <c:v>2422</c:v>
                </c:pt>
                <c:pt idx="146">
                  <c:v>2423</c:v>
                </c:pt>
                <c:pt idx="147">
                  <c:v>2424</c:v>
                </c:pt>
                <c:pt idx="148">
                  <c:v>2425</c:v>
                </c:pt>
                <c:pt idx="149">
                  <c:v>2426</c:v>
                </c:pt>
                <c:pt idx="150">
                  <c:v>2427</c:v>
                </c:pt>
                <c:pt idx="151">
                  <c:v>2428</c:v>
                </c:pt>
                <c:pt idx="152">
                  <c:v>2429</c:v>
                </c:pt>
                <c:pt idx="153">
                  <c:v>2430</c:v>
                </c:pt>
                <c:pt idx="154">
                  <c:v>2431</c:v>
                </c:pt>
                <c:pt idx="155">
                  <c:v>2432</c:v>
                </c:pt>
                <c:pt idx="156">
                  <c:v>2433</c:v>
                </c:pt>
                <c:pt idx="157">
                  <c:v>2434</c:v>
                </c:pt>
                <c:pt idx="158">
                  <c:v>2435</c:v>
                </c:pt>
                <c:pt idx="159">
                  <c:v>2436</c:v>
                </c:pt>
                <c:pt idx="160">
                  <c:v>2437</c:v>
                </c:pt>
                <c:pt idx="161">
                  <c:v>2438</c:v>
                </c:pt>
                <c:pt idx="162">
                  <c:v>2439</c:v>
                </c:pt>
                <c:pt idx="163">
                  <c:v>2440</c:v>
                </c:pt>
                <c:pt idx="164">
                  <c:v>2441</c:v>
                </c:pt>
                <c:pt idx="165">
                  <c:v>2442</c:v>
                </c:pt>
                <c:pt idx="166">
                  <c:v>2443</c:v>
                </c:pt>
                <c:pt idx="167">
                  <c:v>2444</c:v>
                </c:pt>
                <c:pt idx="168">
                  <c:v>2445</c:v>
                </c:pt>
                <c:pt idx="169">
                  <c:v>2446</c:v>
                </c:pt>
                <c:pt idx="170">
                  <c:v>2447</c:v>
                </c:pt>
                <c:pt idx="171">
                  <c:v>2448</c:v>
                </c:pt>
                <c:pt idx="172">
                  <c:v>2449</c:v>
                </c:pt>
                <c:pt idx="173">
                  <c:v>2450</c:v>
                </c:pt>
                <c:pt idx="174">
                  <c:v>2451</c:v>
                </c:pt>
                <c:pt idx="175">
                  <c:v>2452</c:v>
                </c:pt>
                <c:pt idx="176">
                  <c:v>2453</c:v>
                </c:pt>
                <c:pt idx="177">
                  <c:v>2454</c:v>
                </c:pt>
                <c:pt idx="178">
                  <c:v>2455</c:v>
                </c:pt>
                <c:pt idx="179">
                  <c:v>2456</c:v>
                </c:pt>
                <c:pt idx="180">
                  <c:v>2457</c:v>
                </c:pt>
                <c:pt idx="181">
                  <c:v>2458</c:v>
                </c:pt>
                <c:pt idx="182">
                  <c:v>2459</c:v>
                </c:pt>
                <c:pt idx="183">
                  <c:v>2460</c:v>
                </c:pt>
                <c:pt idx="184">
                  <c:v>2461</c:v>
                </c:pt>
                <c:pt idx="185">
                  <c:v>2462</c:v>
                </c:pt>
                <c:pt idx="186">
                  <c:v>2463</c:v>
                </c:pt>
                <c:pt idx="187">
                  <c:v>2464</c:v>
                </c:pt>
                <c:pt idx="188">
                  <c:v>2465</c:v>
                </c:pt>
                <c:pt idx="189">
                  <c:v>2466</c:v>
                </c:pt>
                <c:pt idx="190">
                  <c:v>2467</c:v>
                </c:pt>
                <c:pt idx="191">
                  <c:v>2468</c:v>
                </c:pt>
                <c:pt idx="192">
                  <c:v>2469</c:v>
                </c:pt>
                <c:pt idx="193">
                  <c:v>2470</c:v>
                </c:pt>
                <c:pt idx="194">
                  <c:v>2471</c:v>
                </c:pt>
                <c:pt idx="195">
                  <c:v>2472</c:v>
                </c:pt>
                <c:pt idx="196">
                  <c:v>2473</c:v>
                </c:pt>
                <c:pt idx="197">
                  <c:v>2474</c:v>
                </c:pt>
                <c:pt idx="198">
                  <c:v>2475</c:v>
                </c:pt>
                <c:pt idx="199">
                  <c:v>2476</c:v>
                </c:pt>
                <c:pt idx="200">
                  <c:v>2477</c:v>
                </c:pt>
                <c:pt idx="201">
                  <c:v>2478</c:v>
                </c:pt>
                <c:pt idx="202">
                  <c:v>2479</c:v>
                </c:pt>
                <c:pt idx="203">
                  <c:v>2480</c:v>
                </c:pt>
                <c:pt idx="204">
                  <c:v>2481</c:v>
                </c:pt>
                <c:pt idx="205">
                  <c:v>2482</c:v>
                </c:pt>
                <c:pt idx="206">
                  <c:v>2483</c:v>
                </c:pt>
                <c:pt idx="207">
                  <c:v>2484</c:v>
                </c:pt>
                <c:pt idx="208">
                  <c:v>2485</c:v>
                </c:pt>
                <c:pt idx="209">
                  <c:v>2486</c:v>
                </c:pt>
                <c:pt idx="210">
                  <c:v>2487</c:v>
                </c:pt>
                <c:pt idx="211">
                  <c:v>2488</c:v>
                </c:pt>
                <c:pt idx="212">
                  <c:v>2489</c:v>
                </c:pt>
                <c:pt idx="213">
                  <c:v>2490</c:v>
                </c:pt>
                <c:pt idx="214">
                  <c:v>2491</c:v>
                </c:pt>
                <c:pt idx="215">
                  <c:v>2492</c:v>
                </c:pt>
                <c:pt idx="216">
                  <c:v>2493</c:v>
                </c:pt>
                <c:pt idx="217">
                  <c:v>2494</c:v>
                </c:pt>
                <c:pt idx="218">
                  <c:v>2495</c:v>
                </c:pt>
                <c:pt idx="219">
                  <c:v>2496</c:v>
                </c:pt>
                <c:pt idx="220">
                  <c:v>2497</c:v>
                </c:pt>
                <c:pt idx="221">
                  <c:v>2498</c:v>
                </c:pt>
                <c:pt idx="222">
                  <c:v>2499</c:v>
                </c:pt>
                <c:pt idx="223">
                  <c:v>2500</c:v>
                </c:pt>
                <c:pt idx="224">
                  <c:v>2501</c:v>
                </c:pt>
                <c:pt idx="225">
                  <c:v>2502</c:v>
                </c:pt>
                <c:pt idx="226">
                  <c:v>2503</c:v>
                </c:pt>
                <c:pt idx="227">
                  <c:v>2504</c:v>
                </c:pt>
                <c:pt idx="228">
                  <c:v>2505</c:v>
                </c:pt>
                <c:pt idx="229">
                  <c:v>2506</c:v>
                </c:pt>
                <c:pt idx="230">
                  <c:v>2507</c:v>
                </c:pt>
                <c:pt idx="231">
                  <c:v>2508</c:v>
                </c:pt>
                <c:pt idx="232">
                  <c:v>2509</c:v>
                </c:pt>
                <c:pt idx="233">
                  <c:v>2510</c:v>
                </c:pt>
                <c:pt idx="234">
                  <c:v>2511</c:v>
                </c:pt>
                <c:pt idx="235">
                  <c:v>2512</c:v>
                </c:pt>
                <c:pt idx="236">
                  <c:v>2513</c:v>
                </c:pt>
                <c:pt idx="237">
                  <c:v>2514</c:v>
                </c:pt>
                <c:pt idx="238">
                  <c:v>2515</c:v>
                </c:pt>
                <c:pt idx="239">
                  <c:v>2516</c:v>
                </c:pt>
                <c:pt idx="240">
                  <c:v>2517</c:v>
                </c:pt>
                <c:pt idx="241">
                  <c:v>2518</c:v>
                </c:pt>
                <c:pt idx="242">
                  <c:v>2519</c:v>
                </c:pt>
                <c:pt idx="243">
                  <c:v>2520</c:v>
                </c:pt>
                <c:pt idx="244">
                  <c:v>2521</c:v>
                </c:pt>
                <c:pt idx="245">
                  <c:v>2522</c:v>
                </c:pt>
                <c:pt idx="246">
                  <c:v>2523</c:v>
                </c:pt>
                <c:pt idx="247">
                  <c:v>2524</c:v>
                </c:pt>
                <c:pt idx="248">
                  <c:v>2525</c:v>
                </c:pt>
                <c:pt idx="249">
                  <c:v>2526</c:v>
                </c:pt>
                <c:pt idx="250">
                  <c:v>2527</c:v>
                </c:pt>
                <c:pt idx="251">
                  <c:v>2528</c:v>
                </c:pt>
                <c:pt idx="252">
                  <c:v>2529</c:v>
                </c:pt>
                <c:pt idx="253">
                  <c:v>2530</c:v>
                </c:pt>
                <c:pt idx="254">
                  <c:v>2531</c:v>
                </c:pt>
                <c:pt idx="255">
                  <c:v>2532</c:v>
                </c:pt>
                <c:pt idx="256">
                  <c:v>2533</c:v>
                </c:pt>
                <c:pt idx="257">
                  <c:v>2534</c:v>
                </c:pt>
                <c:pt idx="258">
                  <c:v>2535</c:v>
                </c:pt>
                <c:pt idx="259">
                  <c:v>2536</c:v>
                </c:pt>
                <c:pt idx="260">
                  <c:v>2537</c:v>
                </c:pt>
                <c:pt idx="261">
                  <c:v>2538</c:v>
                </c:pt>
                <c:pt idx="262">
                  <c:v>2539</c:v>
                </c:pt>
                <c:pt idx="263">
                  <c:v>2540</c:v>
                </c:pt>
                <c:pt idx="264">
                  <c:v>2541</c:v>
                </c:pt>
                <c:pt idx="265">
                  <c:v>2542</c:v>
                </c:pt>
                <c:pt idx="266">
                  <c:v>2543</c:v>
                </c:pt>
                <c:pt idx="267">
                  <c:v>2544</c:v>
                </c:pt>
                <c:pt idx="268">
                  <c:v>2545</c:v>
                </c:pt>
                <c:pt idx="269">
                  <c:v>2546</c:v>
                </c:pt>
                <c:pt idx="270">
                  <c:v>2547</c:v>
                </c:pt>
                <c:pt idx="271">
                  <c:v>2548</c:v>
                </c:pt>
                <c:pt idx="272">
                  <c:v>2549</c:v>
                </c:pt>
                <c:pt idx="273">
                  <c:v>2550</c:v>
                </c:pt>
                <c:pt idx="274">
                  <c:v>2551</c:v>
                </c:pt>
                <c:pt idx="275">
                  <c:v>2552</c:v>
                </c:pt>
                <c:pt idx="276">
                  <c:v>2553</c:v>
                </c:pt>
                <c:pt idx="277">
                  <c:v>2554</c:v>
                </c:pt>
                <c:pt idx="278">
                  <c:v>2555</c:v>
                </c:pt>
                <c:pt idx="279">
                  <c:v>2556</c:v>
                </c:pt>
                <c:pt idx="280">
                  <c:v>2557</c:v>
                </c:pt>
                <c:pt idx="281">
                  <c:v>2558</c:v>
                </c:pt>
                <c:pt idx="282">
                  <c:v>2559</c:v>
                </c:pt>
                <c:pt idx="283">
                  <c:v>2560</c:v>
                </c:pt>
                <c:pt idx="284">
                  <c:v>2561</c:v>
                </c:pt>
                <c:pt idx="285">
                  <c:v>2562</c:v>
                </c:pt>
                <c:pt idx="286">
                  <c:v>2563</c:v>
                </c:pt>
                <c:pt idx="287">
                  <c:v>2564</c:v>
                </c:pt>
                <c:pt idx="288">
                  <c:v>2565</c:v>
                </c:pt>
                <c:pt idx="289">
                  <c:v>2566</c:v>
                </c:pt>
                <c:pt idx="290">
                  <c:v>2567</c:v>
                </c:pt>
                <c:pt idx="291">
                  <c:v>2568</c:v>
                </c:pt>
                <c:pt idx="292">
                  <c:v>2569</c:v>
                </c:pt>
                <c:pt idx="293">
                  <c:v>2570</c:v>
                </c:pt>
                <c:pt idx="294">
                  <c:v>2571</c:v>
                </c:pt>
                <c:pt idx="295">
                  <c:v>2572</c:v>
                </c:pt>
                <c:pt idx="296">
                  <c:v>2573</c:v>
                </c:pt>
                <c:pt idx="297">
                  <c:v>2574</c:v>
                </c:pt>
                <c:pt idx="298">
                  <c:v>2575</c:v>
                </c:pt>
                <c:pt idx="299">
                  <c:v>2576</c:v>
                </c:pt>
                <c:pt idx="300">
                  <c:v>2577</c:v>
                </c:pt>
                <c:pt idx="301">
                  <c:v>2578</c:v>
                </c:pt>
                <c:pt idx="302">
                  <c:v>2579</c:v>
                </c:pt>
                <c:pt idx="303">
                  <c:v>2580</c:v>
                </c:pt>
                <c:pt idx="304">
                  <c:v>2581</c:v>
                </c:pt>
                <c:pt idx="305">
                  <c:v>2582</c:v>
                </c:pt>
                <c:pt idx="306">
                  <c:v>2583</c:v>
                </c:pt>
                <c:pt idx="307">
                  <c:v>2584</c:v>
                </c:pt>
                <c:pt idx="308">
                  <c:v>2585</c:v>
                </c:pt>
                <c:pt idx="309">
                  <c:v>2586</c:v>
                </c:pt>
                <c:pt idx="310">
                  <c:v>2587</c:v>
                </c:pt>
                <c:pt idx="311">
                  <c:v>2588</c:v>
                </c:pt>
                <c:pt idx="312">
                  <c:v>2589</c:v>
                </c:pt>
                <c:pt idx="313">
                  <c:v>2590</c:v>
                </c:pt>
                <c:pt idx="314">
                  <c:v>2591</c:v>
                </c:pt>
                <c:pt idx="315">
                  <c:v>2592</c:v>
                </c:pt>
                <c:pt idx="316">
                  <c:v>2593</c:v>
                </c:pt>
                <c:pt idx="317">
                  <c:v>2594</c:v>
                </c:pt>
                <c:pt idx="318">
                  <c:v>2595</c:v>
                </c:pt>
                <c:pt idx="319">
                  <c:v>2596</c:v>
                </c:pt>
                <c:pt idx="320">
                  <c:v>2597</c:v>
                </c:pt>
                <c:pt idx="321">
                  <c:v>2598</c:v>
                </c:pt>
                <c:pt idx="322">
                  <c:v>2599</c:v>
                </c:pt>
                <c:pt idx="323">
                  <c:v>2600</c:v>
                </c:pt>
                <c:pt idx="324">
                  <c:v>2601</c:v>
                </c:pt>
                <c:pt idx="325">
                  <c:v>2602</c:v>
                </c:pt>
                <c:pt idx="326">
                  <c:v>2603</c:v>
                </c:pt>
                <c:pt idx="327">
                  <c:v>2604</c:v>
                </c:pt>
                <c:pt idx="328">
                  <c:v>2605</c:v>
                </c:pt>
                <c:pt idx="329">
                  <c:v>2606</c:v>
                </c:pt>
                <c:pt idx="330">
                  <c:v>2607</c:v>
                </c:pt>
                <c:pt idx="331">
                  <c:v>2608</c:v>
                </c:pt>
                <c:pt idx="332">
                  <c:v>2609</c:v>
                </c:pt>
                <c:pt idx="333">
                  <c:v>2610</c:v>
                </c:pt>
                <c:pt idx="334">
                  <c:v>2611</c:v>
                </c:pt>
                <c:pt idx="335">
                  <c:v>2612</c:v>
                </c:pt>
                <c:pt idx="336">
                  <c:v>2613</c:v>
                </c:pt>
                <c:pt idx="337">
                  <c:v>2614</c:v>
                </c:pt>
                <c:pt idx="338">
                  <c:v>2615</c:v>
                </c:pt>
                <c:pt idx="339">
                  <c:v>2616</c:v>
                </c:pt>
                <c:pt idx="340">
                  <c:v>2617</c:v>
                </c:pt>
                <c:pt idx="341">
                  <c:v>2618</c:v>
                </c:pt>
                <c:pt idx="342">
                  <c:v>2619</c:v>
                </c:pt>
                <c:pt idx="343">
                  <c:v>2620</c:v>
                </c:pt>
                <c:pt idx="344">
                  <c:v>2621</c:v>
                </c:pt>
                <c:pt idx="345">
                  <c:v>2622</c:v>
                </c:pt>
                <c:pt idx="346">
                  <c:v>2623</c:v>
                </c:pt>
                <c:pt idx="347">
                  <c:v>2624</c:v>
                </c:pt>
                <c:pt idx="348">
                  <c:v>2625</c:v>
                </c:pt>
                <c:pt idx="349">
                  <c:v>2626</c:v>
                </c:pt>
                <c:pt idx="350">
                  <c:v>2627</c:v>
                </c:pt>
                <c:pt idx="351">
                  <c:v>2628</c:v>
                </c:pt>
                <c:pt idx="352">
                  <c:v>2629</c:v>
                </c:pt>
                <c:pt idx="353">
                  <c:v>2630</c:v>
                </c:pt>
                <c:pt idx="354">
                  <c:v>2631</c:v>
                </c:pt>
                <c:pt idx="355">
                  <c:v>2632</c:v>
                </c:pt>
                <c:pt idx="356">
                  <c:v>2633</c:v>
                </c:pt>
                <c:pt idx="357">
                  <c:v>2634</c:v>
                </c:pt>
                <c:pt idx="358">
                  <c:v>2635</c:v>
                </c:pt>
                <c:pt idx="359">
                  <c:v>2636</c:v>
                </c:pt>
                <c:pt idx="360">
                  <c:v>2637</c:v>
                </c:pt>
                <c:pt idx="361">
                  <c:v>2638</c:v>
                </c:pt>
                <c:pt idx="362">
                  <c:v>2639</c:v>
                </c:pt>
                <c:pt idx="363">
                  <c:v>2640</c:v>
                </c:pt>
                <c:pt idx="364">
                  <c:v>2641</c:v>
                </c:pt>
                <c:pt idx="365">
                  <c:v>2642</c:v>
                </c:pt>
                <c:pt idx="366">
                  <c:v>2643</c:v>
                </c:pt>
                <c:pt idx="367">
                  <c:v>2644</c:v>
                </c:pt>
                <c:pt idx="368">
                  <c:v>2645</c:v>
                </c:pt>
                <c:pt idx="369">
                  <c:v>2646</c:v>
                </c:pt>
                <c:pt idx="370">
                  <c:v>2647</c:v>
                </c:pt>
                <c:pt idx="371">
                  <c:v>2648</c:v>
                </c:pt>
                <c:pt idx="372">
                  <c:v>2649</c:v>
                </c:pt>
                <c:pt idx="373">
                  <c:v>2650</c:v>
                </c:pt>
                <c:pt idx="374">
                  <c:v>2651</c:v>
                </c:pt>
                <c:pt idx="375">
                  <c:v>2652</c:v>
                </c:pt>
                <c:pt idx="376">
                  <c:v>2653</c:v>
                </c:pt>
                <c:pt idx="377">
                  <c:v>2654</c:v>
                </c:pt>
                <c:pt idx="378">
                  <c:v>2655</c:v>
                </c:pt>
                <c:pt idx="379">
                  <c:v>2656</c:v>
                </c:pt>
                <c:pt idx="380">
                  <c:v>2657</c:v>
                </c:pt>
                <c:pt idx="381">
                  <c:v>2658</c:v>
                </c:pt>
                <c:pt idx="382">
                  <c:v>2659</c:v>
                </c:pt>
                <c:pt idx="383">
                  <c:v>2660</c:v>
                </c:pt>
                <c:pt idx="384">
                  <c:v>2661</c:v>
                </c:pt>
                <c:pt idx="385">
                  <c:v>2662</c:v>
                </c:pt>
                <c:pt idx="386">
                  <c:v>2663</c:v>
                </c:pt>
                <c:pt idx="387">
                  <c:v>2664</c:v>
                </c:pt>
                <c:pt idx="388">
                  <c:v>2665</c:v>
                </c:pt>
                <c:pt idx="389">
                  <c:v>2666</c:v>
                </c:pt>
                <c:pt idx="390">
                  <c:v>2667</c:v>
                </c:pt>
                <c:pt idx="391">
                  <c:v>2668</c:v>
                </c:pt>
                <c:pt idx="392">
                  <c:v>2669</c:v>
                </c:pt>
                <c:pt idx="393">
                  <c:v>2670</c:v>
                </c:pt>
                <c:pt idx="394">
                  <c:v>2671</c:v>
                </c:pt>
                <c:pt idx="395">
                  <c:v>2672</c:v>
                </c:pt>
                <c:pt idx="396">
                  <c:v>2673</c:v>
                </c:pt>
                <c:pt idx="397">
                  <c:v>2674</c:v>
                </c:pt>
                <c:pt idx="398">
                  <c:v>2675</c:v>
                </c:pt>
                <c:pt idx="399">
                  <c:v>2676</c:v>
                </c:pt>
                <c:pt idx="400">
                  <c:v>2677</c:v>
                </c:pt>
                <c:pt idx="401">
                  <c:v>2678</c:v>
                </c:pt>
                <c:pt idx="402">
                  <c:v>2679</c:v>
                </c:pt>
                <c:pt idx="403">
                  <c:v>2680</c:v>
                </c:pt>
                <c:pt idx="404">
                  <c:v>2681</c:v>
                </c:pt>
                <c:pt idx="405">
                  <c:v>2682</c:v>
                </c:pt>
                <c:pt idx="406">
                  <c:v>2683</c:v>
                </c:pt>
                <c:pt idx="407">
                  <c:v>2684</c:v>
                </c:pt>
                <c:pt idx="408">
                  <c:v>2685</c:v>
                </c:pt>
                <c:pt idx="409">
                  <c:v>2686</c:v>
                </c:pt>
                <c:pt idx="410">
                  <c:v>2687</c:v>
                </c:pt>
                <c:pt idx="411">
                  <c:v>2688</c:v>
                </c:pt>
                <c:pt idx="412">
                  <c:v>2689</c:v>
                </c:pt>
                <c:pt idx="413">
                  <c:v>2690</c:v>
                </c:pt>
                <c:pt idx="414">
                  <c:v>2691</c:v>
                </c:pt>
                <c:pt idx="415">
                  <c:v>2692</c:v>
                </c:pt>
                <c:pt idx="416">
                  <c:v>2693</c:v>
                </c:pt>
                <c:pt idx="417">
                  <c:v>2694</c:v>
                </c:pt>
                <c:pt idx="418">
                  <c:v>2695</c:v>
                </c:pt>
                <c:pt idx="419">
                  <c:v>2696</c:v>
                </c:pt>
                <c:pt idx="420">
                  <c:v>2697</c:v>
                </c:pt>
                <c:pt idx="421">
                  <c:v>2698</c:v>
                </c:pt>
                <c:pt idx="422">
                  <c:v>2699</c:v>
                </c:pt>
                <c:pt idx="423">
                  <c:v>2700</c:v>
                </c:pt>
                <c:pt idx="424">
                  <c:v>2701</c:v>
                </c:pt>
                <c:pt idx="425">
                  <c:v>2702</c:v>
                </c:pt>
              </c:numCache>
            </c:numRef>
          </c:xVal>
          <c:yVal>
            <c:numRef>
              <c:f>Graph!$G$2180:$G$2603</c:f>
              <c:numCache>
                <c:formatCode>General</c:formatCode>
                <c:ptCount val="4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D7-454B-87F9-2C748F95280E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Graph!$A$2179:$A$2604</c:f>
              <c:numCache>
                <c:formatCode>General</c:formatCode>
                <c:ptCount val="426"/>
                <c:pt idx="0">
                  <c:v>2277</c:v>
                </c:pt>
                <c:pt idx="1">
                  <c:v>2278</c:v>
                </c:pt>
                <c:pt idx="2">
                  <c:v>2279</c:v>
                </c:pt>
                <c:pt idx="3">
                  <c:v>2280</c:v>
                </c:pt>
                <c:pt idx="4">
                  <c:v>2281</c:v>
                </c:pt>
                <c:pt idx="5">
                  <c:v>2282</c:v>
                </c:pt>
                <c:pt idx="6">
                  <c:v>2283</c:v>
                </c:pt>
                <c:pt idx="7">
                  <c:v>2284</c:v>
                </c:pt>
                <c:pt idx="8">
                  <c:v>2285</c:v>
                </c:pt>
                <c:pt idx="9">
                  <c:v>2286</c:v>
                </c:pt>
                <c:pt idx="10">
                  <c:v>2287</c:v>
                </c:pt>
                <c:pt idx="11">
                  <c:v>2288</c:v>
                </c:pt>
                <c:pt idx="12">
                  <c:v>2289</c:v>
                </c:pt>
                <c:pt idx="13">
                  <c:v>2290</c:v>
                </c:pt>
                <c:pt idx="14">
                  <c:v>2291</c:v>
                </c:pt>
                <c:pt idx="15">
                  <c:v>2292</c:v>
                </c:pt>
                <c:pt idx="16">
                  <c:v>2293</c:v>
                </c:pt>
                <c:pt idx="17">
                  <c:v>2294</c:v>
                </c:pt>
                <c:pt idx="18">
                  <c:v>2295</c:v>
                </c:pt>
                <c:pt idx="19">
                  <c:v>2296</c:v>
                </c:pt>
                <c:pt idx="20">
                  <c:v>2297</c:v>
                </c:pt>
                <c:pt idx="21">
                  <c:v>2298</c:v>
                </c:pt>
                <c:pt idx="22">
                  <c:v>2299</c:v>
                </c:pt>
                <c:pt idx="23">
                  <c:v>2300</c:v>
                </c:pt>
                <c:pt idx="24">
                  <c:v>2301</c:v>
                </c:pt>
                <c:pt idx="25">
                  <c:v>2302</c:v>
                </c:pt>
                <c:pt idx="26">
                  <c:v>2303</c:v>
                </c:pt>
                <c:pt idx="27">
                  <c:v>2304</c:v>
                </c:pt>
                <c:pt idx="28">
                  <c:v>2305</c:v>
                </c:pt>
                <c:pt idx="29">
                  <c:v>2306</c:v>
                </c:pt>
                <c:pt idx="30">
                  <c:v>2307</c:v>
                </c:pt>
                <c:pt idx="31">
                  <c:v>2308</c:v>
                </c:pt>
                <c:pt idx="32">
                  <c:v>2309</c:v>
                </c:pt>
                <c:pt idx="33">
                  <c:v>2310</c:v>
                </c:pt>
                <c:pt idx="34">
                  <c:v>2311</c:v>
                </c:pt>
                <c:pt idx="35">
                  <c:v>2312</c:v>
                </c:pt>
                <c:pt idx="36">
                  <c:v>2313</c:v>
                </c:pt>
                <c:pt idx="37">
                  <c:v>2314</c:v>
                </c:pt>
                <c:pt idx="38">
                  <c:v>2315</c:v>
                </c:pt>
                <c:pt idx="39">
                  <c:v>2316</c:v>
                </c:pt>
                <c:pt idx="40">
                  <c:v>2317</c:v>
                </c:pt>
                <c:pt idx="41">
                  <c:v>2318</c:v>
                </c:pt>
                <c:pt idx="42">
                  <c:v>2319</c:v>
                </c:pt>
                <c:pt idx="43">
                  <c:v>2320</c:v>
                </c:pt>
                <c:pt idx="44">
                  <c:v>2321</c:v>
                </c:pt>
                <c:pt idx="45">
                  <c:v>2322</c:v>
                </c:pt>
                <c:pt idx="46">
                  <c:v>2323</c:v>
                </c:pt>
                <c:pt idx="47">
                  <c:v>2324</c:v>
                </c:pt>
                <c:pt idx="48">
                  <c:v>2325</c:v>
                </c:pt>
                <c:pt idx="49">
                  <c:v>2326</c:v>
                </c:pt>
                <c:pt idx="50">
                  <c:v>2327</c:v>
                </c:pt>
                <c:pt idx="51">
                  <c:v>2328</c:v>
                </c:pt>
                <c:pt idx="52">
                  <c:v>2329</c:v>
                </c:pt>
                <c:pt idx="53">
                  <c:v>2330</c:v>
                </c:pt>
                <c:pt idx="54">
                  <c:v>2331</c:v>
                </c:pt>
                <c:pt idx="55">
                  <c:v>2332</c:v>
                </c:pt>
                <c:pt idx="56">
                  <c:v>2333</c:v>
                </c:pt>
                <c:pt idx="57">
                  <c:v>2334</c:v>
                </c:pt>
                <c:pt idx="58">
                  <c:v>2335</c:v>
                </c:pt>
                <c:pt idx="59">
                  <c:v>2336</c:v>
                </c:pt>
                <c:pt idx="60">
                  <c:v>2337</c:v>
                </c:pt>
                <c:pt idx="61">
                  <c:v>2338</c:v>
                </c:pt>
                <c:pt idx="62">
                  <c:v>2339</c:v>
                </c:pt>
                <c:pt idx="63">
                  <c:v>2340</c:v>
                </c:pt>
                <c:pt idx="64">
                  <c:v>2341</c:v>
                </c:pt>
                <c:pt idx="65">
                  <c:v>2342</c:v>
                </c:pt>
                <c:pt idx="66">
                  <c:v>2343</c:v>
                </c:pt>
                <c:pt idx="67">
                  <c:v>2344</c:v>
                </c:pt>
                <c:pt idx="68">
                  <c:v>2345</c:v>
                </c:pt>
                <c:pt idx="69">
                  <c:v>2346</c:v>
                </c:pt>
                <c:pt idx="70">
                  <c:v>2347</c:v>
                </c:pt>
                <c:pt idx="71">
                  <c:v>2348</c:v>
                </c:pt>
                <c:pt idx="72">
                  <c:v>2349</c:v>
                </c:pt>
                <c:pt idx="73">
                  <c:v>2350</c:v>
                </c:pt>
                <c:pt idx="74">
                  <c:v>2351</c:v>
                </c:pt>
                <c:pt idx="75">
                  <c:v>2352</c:v>
                </c:pt>
                <c:pt idx="76">
                  <c:v>2353</c:v>
                </c:pt>
                <c:pt idx="77">
                  <c:v>2354</c:v>
                </c:pt>
                <c:pt idx="78">
                  <c:v>2355</c:v>
                </c:pt>
                <c:pt idx="79">
                  <c:v>2356</c:v>
                </c:pt>
                <c:pt idx="80">
                  <c:v>2357</c:v>
                </c:pt>
                <c:pt idx="81">
                  <c:v>2358</c:v>
                </c:pt>
                <c:pt idx="82">
                  <c:v>2359</c:v>
                </c:pt>
                <c:pt idx="83">
                  <c:v>2360</c:v>
                </c:pt>
                <c:pt idx="84">
                  <c:v>2361</c:v>
                </c:pt>
                <c:pt idx="85">
                  <c:v>2362</c:v>
                </c:pt>
                <c:pt idx="86">
                  <c:v>2363</c:v>
                </c:pt>
                <c:pt idx="87">
                  <c:v>2364</c:v>
                </c:pt>
                <c:pt idx="88">
                  <c:v>2365</c:v>
                </c:pt>
                <c:pt idx="89">
                  <c:v>2366</c:v>
                </c:pt>
                <c:pt idx="90">
                  <c:v>2367</c:v>
                </c:pt>
                <c:pt idx="91">
                  <c:v>2368</c:v>
                </c:pt>
                <c:pt idx="92">
                  <c:v>2369</c:v>
                </c:pt>
                <c:pt idx="93">
                  <c:v>2370</c:v>
                </c:pt>
                <c:pt idx="94">
                  <c:v>2371</c:v>
                </c:pt>
                <c:pt idx="95">
                  <c:v>2372</c:v>
                </c:pt>
                <c:pt idx="96">
                  <c:v>2373</c:v>
                </c:pt>
                <c:pt idx="97">
                  <c:v>2374</c:v>
                </c:pt>
                <c:pt idx="98">
                  <c:v>2375</c:v>
                </c:pt>
                <c:pt idx="99">
                  <c:v>2376</c:v>
                </c:pt>
                <c:pt idx="100">
                  <c:v>2377</c:v>
                </c:pt>
                <c:pt idx="101">
                  <c:v>2378</c:v>
                </c:pt>
                <c:pt idx="102">
                  <c:v>2379</c:v>
                </c:pt>
                <c:pt idx="103">
                  <c:v>2380</c:v>
                </c:pt>
                <c:pt idx="104">
                  <c:v>2381</c:v>
                </c:pt>
                <c:pt idx="105">
                  <c:v>2382</c:v>
                </c:pt>
                <c:pt idx="106">
                  <c:v>2383</c:v>
                </c:pt>
                <c:pt idx="107">
                  <c:v>2384</c:v>
                </c:pt>
                <c:pt idx="108">
                  <c:v>2385</c:v>
                </c:pt>
                <c:pt idx="109">
                  <c:v>2386</c:v>
                </c:pt>
                <c:pt idx="110">
                  <c:v>2387</c:v>
                </c:pt>
                <c:pt idx="111">
                  <c:v>2388</c:v>
                </c:pt>
                <c:pt idx="112">
                  <c:v>2389</c:v>
                </c:pt>
                <c:pt idx="113">
                  <c:v>2390</c:v>
                </c:pt>
                <c:pt idx="114">
                  <c:v>2391</c:v>
                </c:pt>
                <c:pt idx="115">
                  <c:v>2392</c:v>
                </c:pt>
                <c:pt idx="116">
                  <c:v>2393</c:v>
                </c:pt>
                <c:pt idx="117">
                  <c:v>2394</c:v>
                </c:pt>
                <c:pt idx="118">
                  <c:v>2395</c:v>
                </c:pt>
                <c:pt idx="119">
                  <c:v>2396</c:v>
                </c:pt>
                <c:pt idx="120">
                  <c:v>2397</c:v>
                </c:pt>
                <c:pt idx="121">
                  <c:v>2398</c:v>
                </c:pt>
                <c:pt idx="122">
                  <c:v>2399</c:v>
                </c:pt>
                <c:pt idx="123">
                  <c:v>2400</c:v>
                </c:pt>
                <c:pt idx="124">
                  <c:v>2401</c:v>
                </c:pt>
                <c:pt idx="125">
                  <c:v>2402</c:v>
                </c:pt>
                <c:pt idx="126">
                  <c:v>2403</c:v>
                </c:pt>
                <c:pt idx="127">
                  <c:v>2404</c:v>
                </c:pt>
                <c:pt idx="128">
                  <c:v>2405</c:v>
                </c:pt>
                <c:pt idx="129">
                  <c:v>2406</c:v>
                </c:pt>
                <c:pt idx="130">
                  <c:v>2407</c:v>
                </c:pt>
                <c:pt idx="131">
                  <c:v>2408</c:v>
                </c:pt>
                <c:pt idx="132">
                  <c:v>2409</c:v>
                </c:pt>
                <c:pt idx="133">
                  <c:v>2410</c:v>
                </c:pt>
                <c:pt idx="134">
                  <c:v>2411</c:v>
                </c:pt>
                <c:pt idx="135">
                  <c:v>2412</c:v>
                </c:pt>
                <c:pt idx="136">
                  <c:v>2413</c:v>
                </c:pt>
                <c:pt idx="137">
                  <c:v>2414</c:v>
                </c:pt>
                <c:pt idx="138">
                  <c:v>2415</c:v>
                </c:pt>
                <c:pt idx="139">
                  <c:v>2416</c:v>
                </c:pt>
                <c:pt idx="140">
                  <c:v>2417</c:v>
                </c:pt>
                <c:pt idx="141">
                  <c:v>2418</c:v>
                </c:pt>
                <c:pt idx="142">
                  <c:v>2419</c:v>
                </c:pt>
                <c:pt idx="143">
                  <c:v>2420</c:v>
                </c:pt>
                <c:pt idx="144">
                  <c:v>2421</c:v>
                </c:pt>
                <c:pt idx="145">
                  <c:v>2422</c:v>
                </c:pt>
                <c:pt idx="146">
                  <c:v>2423</c:v>
                </c:pt>
                <c:pt idx="147">
                  <c:v>2424</c:v>
                </c:pt>
                <c:pt idx="148">
                  <c:v>2425</c:v>
                </c:pt>
                <c:pt idx="149">
                  <c:v>2426</c:v>
                </c:pt>
                <c:pt idx="150">
                  <c:v>2427</c:v>
                </c:pt>
                <c:pt idx="151">
                  <c:v>2428</c:v>
                </c:pt>
                <c:pt idx="152">
                  <c:v>2429</c:v>
                </c:pt>
                <c:pt idx="153">
                  <c:v>2430</c:v>
                </c:pt>
                <c:pt idx="154">
                  <c:v>2431</c:v>
                </c:pt>
                <c:pt idx="155">
                  <c:v>2432</c:v>
                </c:pt>
                <c:pt idx="156">
                  <c:v>2433</c:v>
                </c:pt>
                <c:pt idx="157">
                  <c:v>2434</c:v>
                </c:pt>
                <c:pt idx="158">
                  <c:v>2435</c:v>
                </c:pt>
                <c:pt idx="159">
                  <c:v>2436</c:v>
                </c:pt>
                <c:pt idx="160">
                  <c:v>2437</c:v>
                </c:pt>
                <c:pt idx="161">
                  <c:v>2438</c:v>
                </c:pt>
                <c:pt idx="162">
                  <c:v>2439</c:v>
                </c:pt>
                <c:pt idx="163">
                  <c:v>2440</c:v>
                </c:pt>
                <c:pt idx="164">
                  <c:v>2441</c:v>
                </c:pt>
                <c:pt idx="165">
                  <c:v>2442</c:v>
                </c:pt>
                <c:pt idx="166">
                  <c:v>2443</c:v>
                </c:pt>
                <c:pt idx="167">
                  <c:v>2444</c:v>
                </c:pt>
                <c:pt idx="168">
                  <c:v>2445</c:v>
                </c:pt>
                <c:pt idx="169">
                  <c:v>2446</c:v>
                </c:pt>
                <c:pt idx="170">
                  <c:v>2447</c:v>
                </c:pt>
                <c:pt idx="171">
                  <c:v>2448</c:v>
                </c:pt>
                <c:pt idx="172">
                  <c:v>2449</c:v>
                </c:pt>
                <c:pt idx="173">
                  <c:v>2450</c:v>
                </c:pt>
                <c:pt idx="174">
                  <c:v>2451</c:v>
                </c:pt>
                <c:pt idx="175">
                  <c:v>2452</c:v>
                </c:pt>
                <c:pt idx="176">
                  <c:v>2453</c:v>
                </c:pt>
                <c:pt idx="177">
                  <c:v>2454</c:v>
                </c:pt>
                <c:pt idx="178">
                  <c:v>2455</c:v>
                </c:pt>
                <c:pt idx="179">
                  <c:v>2456</c:v>
                </c:pt>
                <c:pt idx="180">
                  <c:v>2457</c:v>
                </c:pt>
                <c:pt idx="181">
                  <c:v>2458</c:v>
                </c:pt>
                <c:pt idx="182">
                  <c:v>2459</c:v>
                </c:pt>
                <c:pt idx="183">
                  <c:v>2460</c:v>
                </c:pt>
                <c:pt idx="184">
                  <c:v>2461</c:v>
                </c:pt>
                <c:pt idx="185">
                  <c:v>2462</c:v>
                </c:pt>
                <c:pt idx="186">
                  <c:v>2463</c:v>
                </c:pt>
                <c:pt idx="187">
                  <c:v>2464</c:v>
                </c:pt>
                <c:pt idx="188">
                  <c:v>2465</c:v>
                </c:pt>
                <c:pt idx="189">
                  <c:v>2466</c:v>
                </c:pt>
                <c:pt idx="190">
                  <c:v>2467</c:v>
                </c:pt>
                <c:pt idx="191">
                  <c:v>2468</c:v>
                </c:pt>
                <c:pt idx="192">
                  <c:v>2469</c:v>
                </c:pt>
                <c:pt idx="193">
                  <c:v>2470</c:v>
                </c:pt>
                <c:pt idx="194">
                  <c:v>2471</c:v>
                </c:pt>
                <c:pt idx="195">
                  <c:v>2472</c:v>
                </c:pt>
                <c:pt idx="196">
                  <c:v>2473</c:v>
                </c:pt>
                <c:pt idx="197">
                  <c:v>2474</c:v>
                </c:pt>
                <c:pt idx="198">
                  <c:v>2475</c:v>
                </c:pt>
                <c:pt idx="199">
                  <c:v>2476</c:v>
                </c:pt>
                <c:pt idx="200">
                  <c:v>2477</c:v>
                </c:pt>
                <c:pt idx="201">
                  <c:v>2478</c:v>
                </c:pt>
                <c:pt idx="202">
                  <c:v>2479</c:v>
                </c:pt>
                <c:pt idx="203">
                  <c:v>2480</c:v>
                </c:pt>
                <c:pt idx="204">
                  <c:v>2481</c:v>
                </c:pt>
                <c:pt idx="205">
                  <c:v>2482</c:v>
                </c:pt>
                <c:pt idx="206">
                  <c:v>2483</c:v>
                </c:pt>
                <c:pt idx="207">
                  <c:v>2484</c:v>
                </c:pt>
                <c:pt idx="208">
                  <c:v>2485</c:v>
                </c:pt>
                <c:pt idx="209">
                  <c:v>2486</c:v>
                </c:pt>
                <c:pt idx="210">
                  <c:v>2487</c:v>
                </c:pt>
                <c:pt idx="211">
                  <c:v>2488</c:v>
                </c:pt>
                <c:pt idx="212">
                  <c:v>2489</c:v>
                </c:pt>
                <c:pt idx="213">
                  <c:v>2490</c:v>
                </c:pt>
                <c:pt idx="214">
                  <c:v>2491</c:v>
                </c:pt>
                <c:pt idx="215">
                  <c:v>2492</c:v>
                </c:pt>
                <c:pt idx="216">
                  <c:v>2493</c:v>
                </c:pt>
                <c:pt idx="217">
                  <c:v>2494</c:v>
                </c:pt>
                <c:pt idx="218">
                  <c:v>2495</c:v>
                </c:pt>
                <c:pt idx="219">
                  <c:v>2496</c:v>
                </c:pt>
                <c:pt idx="220">
                  <c:v>2497</c:v>
                </c:pt>
                <c:pt idx="221">
                  <c:v>2498</c:v>
                </c:pt>
                <c:pt idx="222">
                  <c:v>2499</c:v>
                </c:pt>
                <c:pt idx="223">
                  <c:v>2500</c:v>
                </c:pt>
                <c:pt idx="224">
                  <c:v>2501</c:v>
                </c:pt>
                <c:pt idx="225">
                  <c:v>2502</c:v>
                </c:pt>
                <c:pt idx="226">
                  <c:v>2503</c:v>
                </c:pt>
                <c:pt idx="227">
                  <c:v>2504</c:v>
                </c:pt>
                <c:pt idx="228">
                  <c:v>2505</c:v>
                </c:pt>
                <c:pt idx="229">
                  <c:v>2506</c:v>
                </c:pt>
                <c:pt idx="230">
                  <c:v>2507</c:v>
                </c:pt>
                <c:pt idx="231">
                  <c:v>2508</c:v>
                </c:pt>
                <c:pt idx="232">
                  <c:v>2509</c:v>
                </c:pt>
                <c:pt idx="233">
                  <c:v>2510</c:v>
                </c:pt>
                <c:pt idx="234">
                  <c:v>2511</c:v>
                </c:pt>
                <c:pt idx="235">
                  <c:v>2512</c:v>
                </c:pt>
                <c:pt idx="236">
                  <c:v>2513</c:v>
                </c:pt>
                <c:pt idx="237">
                  <c:v>2514</c:v>
                </c:pt>
                <c:pt idx="238">
                  <c:v>2515</c:v>
                </c:pt>
                <c:pt idx="239">
                  <c:v>2516</c:v>
                </c:pt>
                <c:pt idx="240">
                  <c:v>2517</c:v>
                </c:pt>
                <c:pt idx="241">
                  <c:v>2518</c:v>
                </c:pt>
                <c:pt idx="242">
                  <c:v>2519</c:v>
                </c:pt>
                <c:pt idx="243">
                  <c:v>2520</c:v>
                </c:pt>
                <c:pt idx="244">
                  <c:v>2521</c:v>
                </c:pt>
                <c:pt idx="245">
                  <c:v>2522</c:v>
                </c:pt>
                <c:pt idx="246">
                  <c:v>2523</c:v>
                </c:pt>
                <c:pt idx="247">
                  <c:v>2524</c:v>
                </c:pt>
                <c:pt idx="248">
                  <c:v>2525</c:v>
                </c:pt>
                <c:pt idx="249">
                  <c:v>2526</c:v>
                </c:pt>
                <c:pt idx="250">
                  <c:v>2527</c:v>
                </c:pt>
                <c:pt idx="251">
                  <c:v>2528</c:v>
                </c:pt>
                <c:pt idx="252">
                  <c:v>2529</c:v>
                </c:pt>
                <c:pt idx="253">
                  <c:v>2530</c:v>
                </c:pt>
                <c:pt idx="254">
                  <c:v>2531</c:v>
                </c:pt>
                <c:pt idx="255">
                  <c:v>2532</c:v>
                </c:pt>
                <c:pt idx="256">
                  <c:v>2533</c:v>
                </c:pt>
                <c:pt idx="257">
                  <c:v>2534</c:v>
                </c:pt>
                <c:pt idx="258">
                  <c:v>2535</c:v>
                </c:pt>
                <c:pt idx="259">
                  <c:v>2536</c:v>
                </c:pt>
                <c:pt idx="260">
                  <c:v>2537</c:v>
                </c:pt>
                <c:pt idx="261">
                  <c:v>2538</c:v>
                </c:pt>
                <c:pt idx="262">
                  <c:v>2539</c:v>
                </c:pt>
                <c:pt idx="263">
                  <c:v>2540</c:v>
                </c:pt>
                <c:pt idx="264">
                  <c:v>2541</c:v>
                </c:pt>
                <c:pt idx="265">
                  <c:v>2542</c:v>
                </c:pt>
                <c:pt idx="266">
                  <c:v>2543</c:v>
                </c:pt>
                <c:pt idx="267">
                  <c:v>2544</c:v>
                </c:pt>
                <c:pt idx="268">
                  <c:v>2545</c:v>
                </c:pt>
                <c:pt idx="269">
                  <c:v>2546</c:v>
                </c:pt>
                <c:pt idx="270">
                  <c:v>2547</c:v>
                </c:pt>
                <c:pt idx="271">
                  <c:v>2548</c:v>
                </c:pt>
                <c:pt idx="272">
                  <c:v>2549</c:v>
                </c:pt>
                <c:pt idx="273">
                  <c:v>2550</c:v>
                </c:pt>
                <c:pt idx="274">
                  <c:v>2551</c:v>
                </c:pt>
                <c:pt idx="275">
                  <c:v>2552</c:v>
                </c:pt>
                <c:pt idx="276">
                  <c:v>2553</c:v>
                </c:pt>
                <c:pt idx="277">
                  <c:v>2554</c:v>
                </c:pt>
                <c:pt idx="278">
                  <c:v>2555</c:v>
                </c:pt>
                <c:pt idx="279">
                  <c:v>2556</c:v>
                </c:pt>
                <c:pt idx="280">
                  <c:v>2557</c:v>
                </c:pt>
                <c:pt idx="281">
                  <c:v>2558</c:v>
                </c:pt>
                <c:pt idx="282">
                  <c:v>2559</c:v>
                </c:pt>
                <c:pt idx="283">
                  <c:v>2560</c:v>
                </c:pt>
                <c:pt idx="284">
                  <c:v>2561</c:v>
                </c:pt>
                <c:pt idx="285">
                  <c:v>2562</c:v>
                </c:pt>
                <c:pt idx="286">
                  <c:v>2563</c:v>
                </c:pt>
                <c:pt idx="287">
                  <c:v>2564</c:v>
                </c:pt>
                <c:pt idx="288">
                  <c:v>2565</c:v>
                </c:pt>
                <c:pt idx="289">
                  <c:v>2566</c:v>
                </c:pt>
                <c:pt idx="290">
                  <c:v>2567</c:v>
                </c:pt>
                <c:pt idx="291">
                  <c:v>2568</c:v>
                </c:pt>
                <c:pt idx="292">
                  <c:v>2569</c:v>
                </c:pt>
                <c:pt idx="293">
                  <c:v>2570</c:v>
                </c:pt>
                <c:pt idx="294">
                  <c:v>2571</c:v>
                </c:pt>
                <c:pt idx="295">
                  <c:v>2572</c:v>
                </c:pt>
                <c:pt idx="296">
                  <c:v>2573</c:v>
                </c:pt>
                <c:pt idx="297">
                  <c:v>2574</c:v>
                </c:pt>
                <c:pt idx="298">
                  <c:v>2575</c:v>
                </c:pt>
                <c:pt idx="299">
                  <c:v>2576</c:v>
                </c:pt>
                <c:pt idx="300">
                  <c:v>2577</c:v>
                </c:pt>
                <c:pt idx="301">
                  <c:v>2578</c:v>
                </c:pt>
                <c:pt idx="302">
                  <c:v>2579</c:v>
                </c:pt>
                <c:pt idx="303">
                  <c:v>2580</c:v>
                </c:pt>
                <c:pt idx="304">
                  <c:v>2581</c:v>
                </c:pt>
                <c:pt idx="305">
                  <c:v>2582</c:v>
                </c:pt>
                <c:pt idx="306">
                  <c:v>2583</c:v>
                </c:pt>
                <c:pt idx="307">
                  <c:v>2584</c:v>
                </c:pt>
                <c:pt idx="308">
                  <c:v>2585</c:v>
                </c:pt>
                <c:pt idx="309">
                  <c:v>2586</c:v>
                </c:pt>
                <c:pt idx="310">
                  <c:v>2587</c:v>
                </c:pt>
                <c:pt idx="311">
                  <c:v>2588</c:v>
                </c:pt>
                <c:pt idx="312">
                  <c:v>2589</c:v>
                </c:pt>
                <c:pt idx="313">
                  <c:v>2590</c:v>
                </c:pt>
                <c:pt idx="314">
                  <c:v>2591</c:v>
                </c:pt>
                <c:pt idx="315">
                  <c:v>2592</c:v>
                </c:pt>
                <c:pt idx="316">
                  <c:v>2593</c:v>
                </c:pt>
                <c:pt idx="317">
                  <c:v>2594</c:v>
                </c:pt>
                <c:pt idx="318">
                  <c:v>2595</c:v>
                </c:pt>
                <c:pt idx="319">
                  <c:v>2596</c:v>
                </c:pt>
                <c:pt idx="320">
                  <c:v>2597</c:v>
                </c:pt>
                <c:pt idx="321">
                  <c:v>2598</c:v>
                </c:pt>
                <c:pt idx="322">
                  <c:v>2599</c:v>
                </c:pt>
                <c:pt idx="323">
                  <c:v>2600</c:v>
                </c:pt>
                <c:pt idx="324">
                  <c:v>2601</c:v>
                </c:pt>
                <c:pt idx="325">
                  <c:v>2602</c:v>
                </c:pt>
                <c:pt idx="326">
                  <c:v>2603</c:v>
                </c:pt>
                <c:pt idx="327">
                  <c:v>2604</c:v>
                </c:pt>
                <c:pt idx="328">
                  <c:v>2605</c:v>
                </c:pt>
                <c:pt idx="329">
                  <c:v>2606</c:v>
                </c:pt>
                <c:pt idx="330">
                  <c:v>2607</c:v>
                </c:pt>
                <c:pt idx="331">
                  <c:v>2608</c:v>
                </c:pt>
                <c:pt idx="332">
                  <c:v>2609</c:v>
                </c:pt>
                <c:pt idx="333">
                  <c:v>2610</c:v>
                </c:pt>
                <c:pt idx="334">
                  <c:v>2611</c:v>
                </c:pt>
                <c:pt idx="335">
                  <c:v>2612</c:v>
                </c:pt>
                <c:pt idx="336">
                  <c:v>2613</c:v>
                </c:pt>
                <c:pt idx="337">
                  <c:v>2614</c:v>
                </c:pt>
                <c:pt idx="338">
                  <c:v>2615</c:v>
                </c:pt>
                <c:pt idx="339">
                  <c:v>2616</c:v>
                </c:pt>
                <c:pt idx="340">
                  <c:v>2617</c:v>
                </c:pt>
                <c:pt idx="341">
                  <c:v>2618</c:v>
                </c:pt>
                <c:pt idx="342">
                  <c:v>2619</c:v>
                </c:pt>
                <c:pt idx="343">
                  <c:v>2620</c:v>
                </c:pt>
                <c:pt idx="344">
                  <c:v>2621</c:v>
                </c:pt>
                <c:pt idx="345">
                  <c:v>2622</c:v>
                </c:pt>
                <c:pt idx="346">
                  <c:v>2623</c:v>
                </c:pt>
                <c:pt idx="347">
                  <c:v>2624</c:v>
                </c:pt>
                <c:pt idx="348">
                  <c:v>2625</c:v>
                </c:pt>
                <c:pt idx="349">
                  <c:v>2626</c:v>
                </c:pt>
                <c:pt idx="350">
                  <c:v>2627</c:v>
                </c:pt>
                <c:pt idx="351">
                  <c:v>2628</c:v>
                </c:pt>
                <c:pt idx="352">
                  <c:v>2629</c:v>
                </c:pt>
                <c:pt idx="353">
                  <c:v>2630</c:v>
                </c:pt>
                <c:pt idx="354">
                  <c:v>2631</c:v>
                </c:pt>
                <c:pt idx="355">
                  <c:v>2632</c:v>
                </c:pt>
                <c:pt idx="356">
                  <c:v>2633</c:v>
                </c:pt>
                <c:pt idx="357">
                  <c:v>2634</c:v>
                </c:pt>
                <c:pt idx="358">
                  <c:v>2635</c:v>
                </c:pt>
                <c:pt idx="359">
                  <c:v>2636</c:v>
                </c:pt>
                <c:pt idx="360">
                  <c:v>2637</c:v>
                </c:pt>
                <c:pt idx="361">
                  <c:v>2638</c:v>
                </c:pt>
                <c:pt idx="362">
                  <c:v>2639</c:v>
                </c:pt>
                <c:pt idx="363">
                  <c:v>2640</c:v>
                </c:pt>
                <c:pt idx="364">
                  <c:v>2641</c:v>
                </c:pt>
                <c:pt idx="365">
                  <c:v>2642</c:v>
                </c:pt>
                <c:pt idx="366">
                  <c:v>2643</c:v>
                </c:pt>
                <c:pt idx="367">
                  <c:v>2644</c:v>
                </c:pt>
                <c:pt idx="368">
                  <c:v>2645</c:v>
                </c:pt>
                <c:pt idx="369">
                  <c:v>2646</c:v>
                </c:pt>
                <c:pt idx="370">
                  <c:v>2647</c:v>
                </c:pt>
                <c:pt idx="371">
                  <c:v>2648</c:v>
                </c:pt>
                <c:pt idx="372">
                  <c:v>2649</c:v>
                </c:pt>
                <c:pt idx="373">
                  <c:v>2650</c:v>
                </c:pt>
                <c:pt idx="374">
                  <c:v>2651</c:v>
                </c:pt>
                <c:pt idx="375">
                  <c:v>2652</c:v>
                </c:pt>
                <c:pt idx="376">
                  <c:v>2653</c:v>
                </c:pt>
                <c:pt idx="377">
                  <c:v>2654</c:v>
                </c:pt>
                <c:pt idx="378">
                  <c:v>2655</c:v>
                </c:pt>
                <c:pt idx="379">
                  <c:v>2656</c:v>
                </c:pt>
                <c:pt idx="380">
                  <c:v>2657</c:v>
                </c:pt>
                <c:pt idx="381">
                  <c:v>2658</c:v>
                </c:pt>
                <c:pt idx="382">
                  <c:v>2659</c:v>
                </c:pt>
                <c:pt idx="383">
                  <c:v>2660</c:v>
                </c:pt>
                <c:pt idx="384">
                  <c:v>2661</c:v>
                </c:pt>
                <c:pt idx="385">
                  <c:v>2662</c:v>
                </c:pt>
                <c:pt idx="386">
                  <c:v>2663</c:v>
                </c:pt>
                <c:pt idx="387">
                  <c:v>2664</c:v>
                </c:pt>
                <c:pt idx="388">
                  <c:v>2665</c:v>
                </c:pt>
                <c:pt idx="389">
                  <c:v>2666</c:v>
                </c:pt>
                <c:pt idx="390">
                  <c:v>2667</c:v>
                </c:pt>
                <c:pt idx="391">
                  <c:v>2668</c:v>
                </c:pt>
                <c:pt idx="392">
                  <c:v>2669</c:v>
                </c:pt>
                <c:pt idx="393">
                  <c:v>2670</c:v>
                </c:pt>
                <c:pt idx="394">
                  <c:v>2671</c:v>
                </c:pt>
                <c:pt idx="395">
                  <c:v>2672</c:v>
                </c:pt>
                <c:pt idx="396">
                  <c:v>2673</c:v>
                </c:pt>
                <c:pt idx="397">
                  <c:v>2674</c:v>
                </c:pt>
                <c:pt idx="398">
                  <c:v>2675</c:v>
                </c:pt>
                <c:pt idx="399">
                  <c:v>2676</c:v>
                </c:pt>
                <c:pt idx="400">
                  <c:v>2677</c:v>
                </c:pt>
                <c:pt idx="401">
                  <c:v>2678</c:v>
                </c:pt>
                <c:pt idx="402">
                  <c:v>2679</c:v>
                </c:pt>
                <c:pt idx="403">
                  <c:v>2680</c:v>
                </c:pt>
                <c:pt idx="404">
                  <c:v>2681</c:v>
                </c:pt>
                <c:pt idx="405">
                  <c:v>2682</c:v>
                </c:pt>
                <c:pt idx="406">
                  <c:v>2683</c:v>
                </c:pt>
                <c:pt idx="407">
                  <c:v>2684</c:v>
                </c:pt>
                <c:pt idx="408">
                  <c:v>2685</c:v>
                </c:pt>
                <c:pt idx="409">
                  <c:v>2686</c:v>
                </c:pt>
                <c:pt idx="410">
                  <c:v>2687</c:v>
                </c:pt>
                <c:pt idx="411">
                  <c:v>2688</c:v>
                </c:pt>
                <c:pt idx="412">
                  <c:v>2689</c:v>
                </c:pt>
                <c:pt idx="413">
                  <c:v>2690</c:v>
                </c:pt>
                <c:pt idx="414">
                  <c:v>2691</c:v>
                </c:pt>
                <c:pt idx="415">
                  <c:v>2692</c:v>
                </c:pt>
                <c:pt idx="416">
                  <c:v>2693</c:v>
                </c:pt>
                <c:pt idx="417">
                  <c:v>2694</c:v>
                </c:pt>
                <c:pt idx="418">
                  <c:v>2695</c:v>
                </c:pt>
                <c:pt idx="419">
                  <c:v>2696</c:v>
                </c:pt>
                <c:pt idx="420">
                  <c:v>2697</c:v>
                </c:pt>
                <c:pt idx="421">
                  <c:v>2698</c:v>
                </c:pt>
                <c:pt idx="422">
                  <c:v>2699</c:v>
                </c:pt>
                <c:pt idx="423">
                  <c:v>2700</c:v>
                </c:pt>
                <c:pt idx="424">
                  <c:v>2701</c:v>
                </c:pt>
                <c:pt idx="425">
                  <c:v>2702</c:v>
                </c:pt>
              </c:numCache>
            </c:numRef>
          </c:xVal>
          <c:yVal>
            <c:numRef>
              <c:f>Graph!$H$2180:$H$2603</c:f>
              <c:numCache>
                <c:formatCode>General</c:formatCode>
                <c:ptCount val="424"/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D7-454B-87F9-2C748F95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64624"/>
        <c:axId val="241168464"/>
      </c:scatterChart>
      <c:valAx>
        <c:axId val="241164624"/>
        <c:scaling>
          <c:orientation val="minMax"/>
          <c:max val="2702"/>
          <c:min val="2277"/>
        </c:scaling>
        <c:delete val="0"/>
        <c:axPos val="b"/>
        <c:numFmt formatCode="General" sourceLinked="1"/>
        <c:majorTickMark val="out"/>
        <c:minorTickMark val="none"/>
        <c:tickLblPos val="nextTo"/>
        <c:crossAx val="241168464"/>
        <c:crosses val="autoZero"/>
        <c:crossBetween val="midCat"/>
      </c:valAx>
      <c:valAx>
        <c:axId val="241168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1164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69644-AA13-68C2-9298-A2F209530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371</xdr:row>
      <xdr:rowOff>0</xdr:rowOff>
    </xdr:from>
    <xdr:to>
      <xdr:col>14</xdr:col>
      <xdr:colOff>304800</xdr:colOff>
      <xdr:row>385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6815E-7B0A-3ACF-A933-EA179593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751</xdr:row>
      <xdr:rowOff>0</xdr:rowOff>
    </xdr:from>
    <xdr:to>
      <xdr:col>14</xdr:col>
      <xdr:colOff>304800</xdr:colOff>
      <xdr:row>765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3C1EC-B974-3D7E-1ADE-CA3EEBAA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1104</xdr:row>
      <xdr:rowOff>0</xdr:rowOff>
    </xdr:from>
    <xdr:to>
      <xdr:col>14</xdr:col>
      <xdr:colOff>304800</xdr:colOff>
      <xdr:row>1118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5A4D4-0440-66E3-A799-600FD9BA2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1420</xdr:row>
      <xdr:rowOff>0</xdr:rowOff>
    </xdr:from>
    <xdr:to>
      <xdr:col>14</xdr:col>
      <xdr:colOff>304800</xdr:colOff>
      <xdr:row>1434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0BF7BA-E58F-E8CD-A6DE-9DDB5FA82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1811</xdr:row>
      <xdr:rowOff>0</xdr:rowOff>
    </xdr:from>
    <xdr:to>
      <xdr:col>14</xdr:col>
      <xdr:colOff>304800</xdr:colOff>
      <xdr:row>1825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BDF03A-DCC1-D308-70EE-0114F0225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2178</xdr:row>
      <xdr:rowOff>0</xdr:rowOff>
    </xdr:from>
    <xdr:to>
      <xdr:col>14</xdr:col>
      <xdr:colOff>304800</xdr:colOff>
      <xdr:row>2192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99A8B3-D25E-0407-9E91-4C7A401E2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99A5-A14B-4E47-BA6A-05BAA34A7FCB}">
  <dimension ref="A1:BH2704"/>
  <sheetViews>
    <sheetView tabSelected="1" topLeftCell="A2679" workbookViewId="0">
      <selection activeCell="J1240" sqref="J1240:K1240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11" bestFit="1" customWidth="1"/>
    <col min="13" max="13" width="9" bestFit="1" customWidth="1"/>
    <col min="14" max="14" width="11" bestFit="1" customWidth="1"/>
    <col min="15" max="15" width="10" bestFit="1" customWidth="1"/>
    <col min="57" max="57" width="5.28515625" bestFit="1" customWidth="1"/>
    <col min="58" max="58" width="5.140625" bestFit="1" customWidth="1"/>
    <col min="59" max="59" width="11" bestFit="1" customWidth="1"/>
    <col min="60" max="60" width="9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235.73769099999998</v>
      </c>
      <c r="K3">
        <v>14.236545</v>
      </c>
    </row>
    <row r="4" spans="1:60" x14ac:dyDescent="0.25">
      <c r="A4">
        <v>3</v>
      </c>
      <c r="D4">
        <v>247.102214</v>
      </c>
      <c r="E4">
        <v>7.9317950000000002</v>
      </c>
    </row>
    <row r="5" spans="1:60" x14ac:dyDescent="0.25">
      <c r="A5">
        <v>4</v>
      </c>
      <c r="D5">
        <v>247.08584500000001</v>
      </c>
      <c r="E5">
        <v>7.8962500000000002</v>
      </c>
    </row>
    <row r="6" spans="1:60" x14ac:dyDescent="0.25">
      <c r="A6">
        <v>5</v>
      </c>
      <c r="D6">
        <v>247.08584500000001</v>
      </c>
      <c r="E6">
        <v>7.8962500000000002</v>
      </c>
    </row>
    <row r="7" spans="1:60" x14ac:dyDescent="0.25">
      <c r="A7">
        <v>6</v>
      </c>
      <c r="D7">
        <v>247.08584500000001</v>
      </c>
      <c r="E7">
        <v>7.8962500000000002</v>
      </c>
    </row>
    <row r="8" spans="1:60" x14ac:dyDescent="0.25">
      <c r="A8">
        <v>7</v>
      </c>
      <c r="D8">
        <v>247.08584500000001</v>
      </c>
      <c r="E8">
        <v>7.8962500000000002</v>
      </c>
    </row>
    <row r="9" spans="1:60" x14ac:dyDescent="0.25">
      <c r="A9">
        <v>8</v>
      </c>
      <c r="D9">
        <v>247.08584500000001</v>
      </c>
      <c r="E9">
        <v>7.8962500000000002</v>
      </c>
    </row>
    <row r="10" spans="1:60" x14ac:dyDescent="0.25">
      <c r="A10">
        <v>9</v>
      </c>
      <c r="D10">
        <v>247.08584500000001</v>
      </c>
      <c r="E10">
        <v>7.8962500000000002</v>
      </c>
    </row>
    <row r="11" spans="1:60" x14ac:dyDescent="0.25">
      <c r="A11">
        <v>10</v>
      </c>
      <c r="D11">
        <v>247.08584500000001</v>
      </c>
      <c r="E11">
        <v>7.8962500000000002</v>
      </c>
    </row>
    <row r="12" spans="1:60" x14ac:dyDescent="0.25">
      <c r="A12">
        <v>11</v>
      </c>
      <c r="D12">
        <v>247.08584500000001</v>
      </c>
      <c r="E12">
        <v>7.8962500000000002</v>
      </c>
    </row>
    <row r="13" spans="1:60" x14ac:dyDescent="0.25">
      <c r="A13">
        <v>12</v>
      </c>
      <c r="D13">
        <v>247.08584500000001</v>
      </c>
      <c r="E13">
        <v>7.8962500000000002</v>
      </c>
    </row>
    <row r="14" spans="1:60" x14ac:dyDescent="0.25">
      <c r="A14">
        <v>13</v>
      </c>
      <c r="D14">
        <v>247.08584500000001</v>
      </c>
      <c r="E14">
        <v>7.8962500000000002</v>
      </c>
    </row>
    <row r="15" spans="1:60" x14ac:dyDescent="0.25">
      <c r="A15">
        <v>14</v>
      </c>
      <c r="D15">
        <v>247.08584500000001</v>
      </c>
      <c r="E15">
        <v>7.8962500000000002</v>
      </c>
    </row>
    <row r="16" spans="1:60" x14ac:dyDescent="0.25">
      <c r="A16">
        <v>15</v>
      </c>
      <c r="D16">
        <v>247.08584500000001</v>
      </c>
      <c r="E16">
        <v>7.8962500000000002</v>
      </c>
    </row>
    <row r="17" spans="1:9" x14ac:dyDescent="0.25">
      <c r="A17">
        <v>16</v>
      </c>
      <c r="D17">
        <v>247.08584500000001</v>
      </c>
      <c r="E17">
        <v>7.8962500000000002</v>
      </c>
    </row>
    <row r="18" spans="1:9" x14ac:dyDescent="0.25">
      <c r="A18">
        <v>17</v>
      </c>
      <c r="D18">
        <v>247.08584500000001</v>
      </c>
      <c r="E18">
        <v>7.8962500000000002</v>
      </c>
      <c r="H18">
        <v>254.15783999999999</v>
      </c>
      <c r="I18">
        <v>6.7359260000000001</v>
      </c>
    </row>
    <row r="19" spans="1:9" x14ac:dyDescent="0.25">
      <c r="A19">
        <v>18</v>
      </c>
      <c r="B19">
        <v>239.140691</v>
      </c>
      <c r="C19">
        <v>4.9894489999999996</v>
      </c>
      <c r="D19">
        <v>247.08584500000001</v>
      </c>
      <c r="E19">
        <v>7.8962500000000002</v>
      </c>
      <c r="H19">
        <v>254.15258699999998</v>
      </c>
      <c r="I19">
        <v>7.0078909999999999</v>
      </c>
    </row>
    <row r="20" spans="1:9" x14ac:dyDescent="0.25">
      <c r="A20">
        <v>19</v>
      </c>
      <c r="B20">
        <v>239.12952100000001</v>
      </c>
      <c r="C20">
        <v>4.9351370000000001</v>
      </c>
      <c r="D20">
        <v>247.08584500000001</v>
      </c>
      <c r="E20">
        <v>7.8962500000000002</v>
      </c>
      <c r="H20">
        <v>254.15258699999998</v>
      </c>
      <c r="I20">
        <v>7.0078909999999999</v>
      </c>
    </row>
    <row r="21" spans="1:9" x14ac:dyDescent="0.25">
      <c r="A21">
        <v>20</v>
      </c>
      <c r="B21">
        <v>239.12952100000001</v>
      </c>
      <c r="C21">
        <v>4.9351370000000001</v>
      </c>
      <c r="D21">
        <v>247.102214</v>
      </c>
      <c r="E21">
        <v>7.9317950000000002</v>
      </c>
      <c r="H21">
        <v>254.15258699999998</v>
      </c>
      <c r="I21">
        <v>7.0078909999999999</v>
      </c>
    </row>
    <row r="22" spans="1:9" x14ac:dyDescent="0.25">
      <c r="A22">
        <v>21</v>
      </c>
      <c r="B22">
        <v>239.12952100000001</v>
      </c>
      <c r="C22">
        <v>4.9351370000000001</v>
      </c>
      <c r="D22">
        <v>247.102214</v>
      </c>
      <c r="E22">
        <v>7.9317950000000002</v>
      </c>
      <c r="H22">
        <v>254.15258699999998</v>
      </c>
      <c r="I22">
        <v>7.0078909999999999</v>
      </c>
    </row>
    <row r="23" spans="1:9" x14ac:dyDescent="0.25">
      <c r="A23">
        <v>22</v>
      </c>
      <c r="B23">
        <v>239.12952100000001</v>
      </c>
      <c r="C23">
        <v>4.9351370000000001</v>
      </c>
      <c r="H23">
        <v>254.15258699999998</v>
      </c>
      <c r="I23">
        <v>7.0078909999999999</v>
      </c>
    </row>
    <row r="24" spans="1:9" x14ac:dyDescent="0.25">
      <c r="A24">
        <v>23</v>
      </c>
      <c r="B24">
        <v>239.12952100000001</v>
      </c>
      <c r="C24">
        <v>4.9351370000000001</v>
      </c>
      <c r="H24">
        <v>254.15258699999998</v>
      </c>
      <c r="I24">
        <v>7.0078909999999999</v>
      </c>
    </row>
    <row r="25" spans="1:9" x14ac:dyDescent="0.25">
      <c r="A25">
        <v>24</v>
      </c>
      <c r="B25">
        <v>239.12952100000001</v>
      </c>
      <c r="C25">
        <v>4.9351370000000001</v>
      </c>
      <c r="H25">
        <v>254.15258699999998</v>
      </c>
      <c r="I25">
        <v>7.0078909999999999</v>
      </c>
    </row>
    <row r="26" spans="1:9" x14ac:dyDescent="0.25">
      <c r="A26">
        <v>25</v>
      </c>
      <c r="B26">
        <v>239.12952100000001</v>
      </c>
      <c r="C26">
        <v>4.9351370000000001</v>
      </c>
      <c r="H26">
        <v>254.15258699999998</v>
      </c>
      <c r="I26">
        <v>7.0078909999999999</v>
      </c>
    </row>
    <row r="27" spans="1:9" x14ac:dyDescent="0.25">
      <c r="A27">
        <v>26</v>
      </c>
      <c r="B27">
        <v>239.12952100000001</v>
      </c>
      <c r="C27">
        <v>4.9351370000000001</v>
      </c>
      <c r="H27">
        <v>254.15258699999998</v>
      </c>
      <c r="I27">
        <v>7.0078909999999999</v>
      </c>
    </row>
    <row r="28" spans="1:9" x14ac:dyDescent="0.25">
      <c r="A28">
        <v>27</v>
      </c>
      <c r="B28">
        <v>239.12952100000001</v>
      </c>
      <c r="C28">
        <v>4.9351370000000001</v>
      </c>
      <c r="H28">
        <v>254.15258699999998</v>
      </c>
      <c r="I28">
        <v>7.0078909999999999</v>
      </c>
    </row>
    <row r="29" spans="1:9" x14ac:dyDescent="0.25">
      <c r="A29">
        <v>28</v>
      </c>
      <c r="B29">
        <v>239.12952100000001</v>
      </c>
      <c r="C29">
        <v>4.9351370000000001</v>
      </c>
      <c r="H29">
        <v>254.15258699999998</v>
      </c>
      <c r="I29">
        <v>7.0078909999999999</v>
      </c>
    </row>
    <row r="30" spans="1:9" x14ac:dyDescent="0.25">
      <c r="A30">
        <v>29</v>
      </c>
      <c r="B30">
        <v>239.12952100000001</v>
      </c>
      <c r="C30">
        <v>4.9351370000000001</v>
      </c>
      <c r="H30">
        <v>254.15258699999998</v>
      </c>
      <c r="I30">
        <v>7.0078909999999999</v>
      </c>
    </row>
    <row r="31" spans="1:9" x14ac:dyDescent="0.25">
      <c r="A31">
        <v>30</v>
      </c>
      <c r="B31">
        <v>239.12952100000001</v>
      </c>
      <c r="C31">
        <v>4.9351370000000001</v>
      </c>
      <c r="H31">
        <v>254.15258699999998</v>
      </c>
      <c r="I31">
        <v>7.0078909999999999</v>
      </c>
    </row>
    <row r="32" spans="1:9" x14ac:dyDescent="0.25">
      <c r="A32">
        <v>31</v>
      </c>
      <c r="B32">
        <v>239.12952100000001</v>
      </c>
      <c r="C32">
        <v>4.9351370000000001</v>
      </c>
      <c r="D32">
        <v>232.04967400000001</v>
      </c>
      <c r="E32">
        <v>8.6757829999999991</v>
      </c>
      <c r="H32">
        <v>254.15783999999999</v>
      </c>
      <c r="I32">
        <v>6.7359260000000001</v>
      </c>
    </row>
    <row r="33" spans="1:9" x14ac:dyDescent="0.25">
      <c r="A33">
        <v>32</v>
      </c>
      <c r="B33">
        <v>239.12952100000001</v>
      </c>
      <c r="C33">
        <v>4.9351370000000001</v>
      </c>
      <c r="D33">
        <v>232.06278</v>
      </c>
      <c r="E33">
        <v>8.5871510000000004</v>
      </c>
      <c r="F33">
        <v>245.084182</v>
      </c>
      <c r="G33">
        <v>3.079323</v>
      </c>
      <c r="H33">
        <v>254.15783999999999</v>
      </c>
      <c r="I33">
        <v>6.7359260000000001</v>
      </c>
    </row>
    <row r="34" spans="1:9" x14ac:dyDescent="0.25">
      <c r="A34">
        <v>33</v>
      </c>
      <c r="B34">
        <v>239.12952100000001</v>
      </c>
      <c r="C34">
        <v>4.9351370000000001</v>
      </c>
      <c r="D34">
        <v>232.06278</v>
      </c>
      <c r="E34">
        <v>8.5871510000000004</v>
      </c>
      <c r="F34">
        <v>245.05969899999999</v>
      </c>
      <c r="G34">
        <v>3.0597910000000001</v>
      </c>
    </row>
    <row r="35" spans="1:9" x14ac:dyDescent="0.25">
      <c r="A35">
        <v>34</v>
      </c>
      <c r="B35">
        <v>239.140691</v>
      </c>
      <c r="C35">
        <v>4.9894489999999996</v>
      </c>
      <c r="D35">
        <v>232.06278</v>
      </c>
      <c r="E35">
        <v>8.5871510000000004</v>
      </c>
      <c r="F35">
        <v>245.05969899999999</v>
      </c>
      <c r="G35">
        <v>3.0597910000000001</v>
      </c>
    </row>
    <row r="36" spans="1:9" x14ac:dyDescent="0.25">
      <c r="A36">
        <v>35</v>
      </c>
      <c r="D36">
        <v>232.06278</v>
      </c>
      <c r="E36">
        <v>8.5871510000000004</v>
      </c>
      <c r="F36">
        <v>245.05969899999999</v>
      </c>
      <c r="G36">
        <v>3.0597910000000001</v>
      </c>
    </row>
    <row r="37" spans="1:9" x14ac:dyDescent="0.25">
      <c r="A37">
        <v>36</v>
      </c>
      <c r="D37">
        <v>232.06278</v>
      </c>
      <c r="E37">
        <v>8.5871510000000004</v>
      </c>
      <c r="F37">
        <v>245.05969899999999</v>
      </c>
      <c r="G37">
        <v>3.0597910000000001</v>
      </c>
    </row>
    <row r="38" spans="1:9" x14ac:dyDescent="0.25">
      <c r="A38">
        <v>37</v>
      </c>
      <c r="D38">
        <v>232.06278</v>
      </c>
      <c r="E38">
        <v>8.5871510000000004</v>
      </c>
      <c r="F38">
        <v>245.05969899999999</v>
      </c>
      <c r="G38">
        <v>3.0597910000000001</v>
      </c>
    </row>
    <row r="39" spans="1:9" x14ac:dyDescent="0.25">
      <c r="A39">
        <v>38</v>
      </c>
      <c r="D39">
        <v>232.06278</v>
      </c>
      <c r="E39">
        <v>8.5871510000000004</v>
      </c>
      <c r="F39">
        <v>245.05969899999999</v>
      </c>
      <c r="G39">
        <v>3.0597910000000001</v>
      </c>
    </row>
    <row r="40" spans="1:9" x14ac:dyDescent="0.25">
      <c r="A40">
        <v>39</v>
      </c>
      <c r="D40">
        <v>232.06278</v>
      </c>
      <c r="E40">
        <v>8.5871510000000004</v>
      </c>
      <c r="F40">
        <v>245.05969899999999</v>
      </c>
      <c r="G40">
        <v>3.0597910000000001</v>
      </c>
    </row>
    <row r="41" spans="1:9" x14ac:dyDescent="0.25">
      <c r="A41">
        <v>40</v>
      </c>
      <c r="D41">
        <v>232.06278</v>
      </c>
      <c r="E41">
        <v>8.5871510000000004</v>
      </c>
      <c r="F41">
        <v>245.05969899999999</v>
      </c>
      <c r="G41">
        <v>3.0597910000000001</v>
      </c>
    </row>
    <row r="42" spans="1:9" x14ac:dyDescent="0.25">
      <c r="A42">
        <v>41</v>
      </c>
      <c r="D42">
        <v>232.06278</v>
      </c>
      <c r="E42">
        <v>8.5871510000000004</v>
      </c>
      <c r="F42">
        <v>245.05969899999999</v>
      </c>
      <c r="G42">
        <v>3.0597910000000001</v>
      </c>
    </row>
    <row r="43" spans="1:9" x14ac:dyDescent="0.25">
      <c r="A43">
        <v>42</v>
      </c>
      <c r="D43">
        <v>232.06278</v>
      </c>
      <c r="E43">
        <v>8.5871510000000004</v>
      </c>
      <c r="F43">
        <v>245.05969899999999</v>
      </c>
      <c r="G43">
        <v>3.0597910000000001</v>
      </c>
    </row>
    <row r="44" spans="1:9" x14ac:dyDescent="0.25">
      <c r="A44">
        <v>43</v>
      </c>
      <c r="D44">
        <v>232.06278</v>
      </c>
      <c r="E44">
        <v>8.5871510000000004</v>
      </c>
      <c r="F44">
        <v>245.05969899999999</v>
      </c>
      <c r="G44">
        <v>3.0597910000000001</v>
      </c>
    </row>
    <row r="45" spans="1:9" x14ac:dyDescent="0.25">
      <c r="A45">
        <v>44</v>
      </c>
      <c r="B45">
        <v>224.502341</v>
      </c>
      <c r="C45">
        <v>5.6243550000000004</v>
      </c>
      <c r="D45">
        <v>232.06278</v>
      </c>
      <c r="E45">
        <v>8.5871510000000004</v>
      </c>
      <c r="F45">
        <v>245.05969899999999</v>
      </c>
      <c r="G45">
        <v>3.0597910000000001</v>
      </c>
      <c r="H45">
        <v>237.60788600000001</v>
      </c>
      <c r="I45">
        <v>7.7278079999999996</v>
      </c>
    </row>
    <row r="46" spans="1:9" x14ac:dyDescent="0.25">
      <c r="A46">
        <v>45</v>
      </c>
      <c r="B46">
        <v>224.600663</v>
      </c>
      <c r="C46">
        <v>5.5273599999999998</v>
      </c>
      <c r="D46">
        <v>232.04967400000001</v>
      </c>
      <c r="E46">
        <v>8.6757829999999991</v>
      </c>
      <c r="F46">
        <v>245.084182</v>
      </c>
      <c r="G46">
        <v>3.079323</v>
      </c>
      <c r="H46">
        <v>237.59758500000001</v>
      </c>
      <c r="I46">
        <v>7.7975209999999997</v>
      </c>
    </row>
    <row r="47" spans="1:9" x14ac:dyDescent="0.25">
      <c r="A47">
        <v>46</v>
      </c>
      <c r="B47">
        <v>224.600663</v>
      </c>
      <c r="C47">
        <v>5.5273599999999998</v>
      </c>
      <c r="H47">
        <v>237.59758500000001</v>
      </c>
      <c r="I47">
        <v>7.7975209999999997</v>
      </c>
    </row>
    <row r="48" spans="1:9" x14ac:dyDescent="0.25">
      <c r="A48">
        <v>47</v>
      </c>
      <c r="B48">
        <v>224.600663</v>
      </c>
      <c r="C48">
        <v>5.5273599999999998</v>
      </c>
      <c r="H48">
        <v>237.59758500000001</v>
      </c>
      <c r="I48">
        <v>7.7975209999999997</v>
      </c>
    </row>
    <row r="49" spans="1:9" x14ac:dyDescent="0.25">
      <c r="A49">
        <v>48</v>
      </c>
      <c r="B49">
        <v>224.600663</v>
      </c>
      <c r="C49">
        <v>5.5273599999999998</v>
      </c>
      <c r="H49">
        <v>237.59758500000001</v>
      </c>
      <c r="I49">
        <v>7.7975209999999997</v>
      </c>
    </row>
    <row r="50" spans="1:9" x14ac:dyDescent="0.25">
      <c r="A50">
        <v>49</v>
      </c>
      <c r="B50">
        <v>224.600663</v>
      </c>
      <c r="C50">
        <v>5.5273599999999998</v>
      </c>
      <c r="H50">
        <v>237.59758500000001</v>
      </c>
      <c r="I50">
        <v>7.7975209999999997</v>
      </c>
    </row>
    <row r="51" spans="1:9" x14ac:dyDescent="0.25">
      <c r="A51">
        <v>50</v>
      </c>
      <c r="B51">
        <v>224.600663</v>
      </c>
      <c r="C51">
        <v>5.5273599999999998</v>
      </c>
      <c r="H51">
        <v>237.59758500000001</v>
      </c>
      <c r="I51">
        <v>7.7975209999999997</v>
      </c>
    </row>
    <row r="52" spans="1:9" x14ac:dyDescent="0.25">
      <c r="A52">
        <v>51</v>
      </c>
      <c r="B52">
        <v>224.600663</v>
      </c>
      <c r="C52">
        <v>5.5273599999999998</v>
      </c>
      <c r="H52">
        <v>237.59758500000001</v>
      </c>
      <c r="I52">
        <v>7.7975209999999997</v>
      </c>
    </row>
    <row r="53" spans="1:9" x14ac:dyDescent="0.25">
      <c r="A53">
        <v>52</v>
      </c>
      <c r="B53">
        <v>224.600663</v>
      </c>
      <c r="C53">
        <v>5.5273599999999998</v>
      </c>
      <c r="H53">
        <v>237.59758500000001</v>
      </c>
      <c r="I53">
        <v>7.7975209999999997</v>
      </c>
    </row>
    <row r="54" spans="1:9" x14ac:dyDescent="0.25">
      <c r="A54">
        <v>53</v>
      </c>
      <c r="B54">
        <v>224.600663</v>
      </c>
      <c r="C54">
        <v>5.5273599999999998</v>
      </c>
      <c r="H54">
        <v>237.59758500000001</v>
      </c>
      <c r="I54">
        <v>7.7975209999999997</v>
      </c>
    </row>
    <row r="55" spans="1:9" x14ac:dyDescent="0.25">
      <c r="A55">
        <v>54</v>
      </c>
      <c r="B55">
        <v>224.600663</v>
      </c>
      <c r="C55">
        <v>5.5273599999999998</v>
      </c>
      <c r="H55">
        <v>237.59758500000001</v>
      </c>
      <c r="I55">
        <v>7.7975209999999997</v>
      </c>
    </row>
    <row r="56" spans="1:9" x14ac:dyDescent="0.25">
      <c r="A56">
        <v>55</v>
      </c>
      <c r="B56">
        <v>224.600663</v>
      </c>
      <c r="C56">
        <v>5.5273599999999998</v>
      </c>
      <c r="D56">
        <v>218.219774</v>
      </c>
      <c r="E56">
        <v>8.8533019999999993</v>
      </c>
      <c r="H56">
        <v>237.59758500000001</v>
      </c>
      <c r="I56">
        <v>7.7975209999999997</v>
      </c>
    </row>
    <row r="57" spans="1:9" x14ac:dyDescent="0.25">
      <c r="A57">
        <v>56</v>
      </c>
      <c r="B57">
        <v>224.600663</v>
      </c>
      <c r="C57">
        <v>5.5273599999999998</v>
      </c>
      <c r="D57">
        <v>218.22579200000001</v>
      </c>
      <c r="E57">
        <v>8.8339230000000004</v>
      </c>
      <c r="H57">
        <v>237.59758500000001</v>
      </c>
      <c r="I57">
        <v>7.7975209999999997</v>
      </c>
    </row>
    <row r="58" spans="1:9" x14ac:dyDescent="0.25">
      <c r="A58">
        <v>57</v>
      </c>
      <c r="B58">
        <v>224.502341</v>
      </c>
      <c r="C58">
        <v>5.6243550000000004</v>
      </c>
      <c r="D58">
        <v>218.22579200000001</v>
      </c>
      <c r="E58">
        <v>8.8339230000000004</v>
      </c>
      <c r="H58">
        <v>237.60788600000001</v>
      </c>
      <c r="I58">
        <v>7.7278079999999996</v>
      </c>
    </row>
    <row r="59" spans="1:9" x14ac:dyDescent="0.25">
      <c r="A59">
        <v>58</v>
      </c>
      <c r="D59">
        <v>218.22579200000001</v>
      </c>
      <c r="E59">
        <v>8.8339230000000004</v>
      </c>
      <c r="F59">
        <v>228.33876000000001</v>
      </c>
      <c r="G59">
        <v>4.4600530000000003</v>
      </c>
    </row>
    <row r="60" spans="1:9" x14ac:dyDescent="0.25">
      <c r="A60">
        <v>59</v>
      </c>
      <c r="D60">
        <v>218.22579200000001</v>
      </c>
      <c r="E60">
        <v>8.8339230000000004</v>
      </c>
      <c r="F60">
        <v>228.33876000000001</v>
      </c>
      <c r="G60">
        <v>4.4600530000000003</v>
      </c>
    </row>
    <row r="61" spans="1:9" x14ac:dyDescent="0.25">
      <c r="A61">
        <v>60</v>
      </c>
      <c r="D61">
        <v>218.22579200000001</v>
      </c>
      <c r="E61">
        <v>8.8339230000000004</v>
      </c>
      <c r="F61">
        <v>228.33876000000001</v>
      </c>
      <c r="G61">
        <v>4.4600530000000003</v>
      </c>
    </row>
    <row r="62" spans="1:9" x14ac:dyDescent="0.25">
      <c r="A62">
        <v>61</v>
      </c>
      <c r="D62">
        <v>218.22579200000001</v>
      </c>
      <c r="E62">
        <v>8.8339230000000004</v>
      </c>
      <c r="F62">
        <v>228.33876000000001</v>
      </c>
      <c r="G62">
        <v>4.4600530000000003</v>
      </c>
    </row>
    <row r="63" spans="1:9" x14ac:dyDescent="0.25">
      <c r="A63">
        <v>62</v>
      </c>
      <c r="D63">
        <v>218.22579200000001</v>
      </c>
      <c r="E63">
        <v>8.8339230000000004</v>
      </c>
      <c r="F63">
        <v>228.33876000000001</v>
      </c>
      <c r="G63">
        <v>4.4600530000000003</v>
      </c>
    </row>
    <row r="64" spans="1:9" x14ac:dyDescent="0.25">
      <c r="A64">
        <v>63</v>
      </c>
      <c r="D64">
        <v>218.22579200000001</v>
      </c>
      <c r="E64">
        <v>8.8339230000000004</v>
      </c>
      <c r="F64">
        <v>228.33876000000001</v>
      </c>
      <c r="G64">
        <v>4.4600530000000003</v>
      </c>
    </row>
    <row r="65" spans="1:60" x14ac:dyDescent="0.25">
      <c r="A65">
        <v>64</v>
      </c>
      <c r="D65">
        <v>218.22579200000001</v>
      </c>
      <c r="E65">
        <v>8.8339230000000004</v>
      </c>
      <c r="F65">
        <v>228.33876000000001</v>
      </c>
      <c r="G65">
        <v>4.4600530000000003</v>
      </c>
    </row>
    <row r="66" spans="1:60" x14ac:dyDescent="0.25">
      <c r="A66">
        <v>65</v>
      </c>
      <c r="D66">
        <v>218.22579200000001</v>
      </c>
      <c r="E66">
        <v>8.8339230000000004</v>
      </c>
      <c r="F66">
        <v>228.33876000000001</v>
      </c>
      <c r="G66">
        <v>4.4600530000000003</v>
      </c>
    </row>
    <row r="67" spans="1:60" x14ac:dyDescent="0.25">
      <c r="A67">
        <v>66</v>
      </c>
      <c r="D67">
        <v>218.22579200000001</v>
      </c>
      <c r="E67">
        <v>8.8339230000000004</v>
      </c>
      <c r="F67">
        <v>228.33876000000001</v>
      </c>
      <c r="G67">
        <v>4.4600530000000003</v>
      </c>
      <c r="BG67">
        <v>222.67625799999999</v>
      </c>
      <c r="BH67">
        <v>8.9045520000000007</v>
      </c>
    </row>
    <row r="68" spans="1:60" x14ac:dyDescent="0.25">
      <c r="A68">
        <v>67</v>
      </c>
      <c r="D68">
        <v>218.22579200000001</v>
      </c>
      <c r="E68">
        <v>8.8339230000000004</v>
      </c>
      <c r="F68">
        <v>228.33876000000001</v>
      </c>
      <c r="G68">
        <v>4.4600530000000003</v>
      </c>
      <c r="N68">
        <v>222.67625799999999</v>
      </c>
      <c r="O68">
        <v>8.9045520000000007</v>
      </c>
      <c r="BG68">
        <v>222.67625799999999</v>
      </c>
      <c r="BH68">
        <v>8.9045520000000007</v>
      </c>
    </row>
    <row r="69" spans="1:60" x14ac:dyDescent="0.25">
      <c r="A69">
        <v>68</v>
      </c>
      <c r="D69">
        <v>218.22579200000001</v>
      </c>
      <c r="E69">
        <v>8.8339230000000004</v>
      </c>
      <c r="F69">
        <v>228.33876000000001</v>
      </c>
      <c r="G69">
        <v>4.4600530000000003</v>
      </c>
      <c r="N69">
        <v>222.67625799999999</v>
      </c>
      <c r="O69">
        <v>8.9045520000000007</v>
      </c>
      <c r="BG69">
        <v>222.67625799999999</v>
      </c>
      <c r="BH69">
        <v>8.9045520000000007</v>
      </c>
    </row>
    <row r="70" spans="1:60" x14ac:dyDescent="0.25">
      <c r="A70">
        <v>69</v>
      </c>
      <c r="B70">
        <v>211.29148900000001</v>
      </c>
      <c r="C70">
        <v>6.7867689999999996</v>
      </c>
      <c r="F70">
        <v>228.33876000000001</v>
      </c>
      <c r="G70">
        <v>4.4600530000000003</v>
      </c>
      <c r="N70">
        <v>222.67625799999999</v>
      </c>
      <c r="O70">
        <v>8.9045520000000007</v>
      </c>
      <c r="BG70">
        <v>222.67625799999999</v>
      </c>
      <c r="BH70">
        <v>8.9045520000000007</v>
      </c>
    </row>
    <row r="71" spans="1:60" x14ac:dyDescent="0.25">
      <c r="A71">
        <v>70</v>
      </c>
      <c r="B71">
        <v>211.25783100000001</v>
      </c>
      <c r="C71">
        <v>6.7611689999999998</v>
      </c>
      <c r="N71">
        <v>222.67625799999999</v>
      </c>
      <c r="O71">
        <v>8.9045520000000007</v>
      </c>
      <c r="BG71">
        <v>222.67625799999999</v>
      </c>
      <c r="BH71">
        <v>8.9045520000000007</v>
      </c>
    </row>
    <row r="72" spans="1:60" x14ac:dyDescent="0.25">
      <c r="A72">
        <v>71</v>
      </c>
      <c r="B72">
        <v>211.25783100000001</v>
      </c>
      <c r="C72">
        <v>6.7611689999999998</v>
      </c>
      <c r="N72">
        <v>222.67625799999999</v>
      </c>
      <c r="O72">
        <v>8.9045520000000007</v>
      </c>
      <c r="BG72">
        <v>222.67625799999999</v>
      </c>
      <c r="BH72">
        <v>8.9045520000000007</v>
      </c>
    </row>
    <row r="73" spans="1:60" x14ac:dyDescent="0.25">
      <c r="A73">
        <v>72</v>
      </c>
      <c r="B73">
        <v>211.25783100000001</v>
      </c>
      <c r="C73">
        <v>6.7611689999999998</v>
      </c>
      <c r="N73">
        <v>222.67625799999999</v>
      </c>
      <c r="O73">
        <v>8.9045520000000007</v>
      </c>
      <c r="BG73">
        <v>222.67625799999999</v>
      </c>
      <c r="BH73">
        <v>8.9045520000000007</v>
      </c>
    </row>
    <row r="74" spans="1:60" x14ac:dyDescent="0.25">
      <c r="A74">
        <v>73</v>
      </c>
      <c r="B74">
        <v>211.25783100000001</v>
      </c>
      <c r="C74">
        <v>6.7611689999999998</v>
      </c>
      <c r="N74">
        <v>222.67625799999999</v>
      </c>
      <c r="O74">
        <v>8.9045520000000007</v>
      </c>
      <c r="BG74">
        <v>222.67625799999999</v>
      </c>
      <c r="BH74">
        <v>8.9045520000000007</v>
      </c>
    </row>
    <row r="75" spans="1:60" x14ac:dyDescent="0.25">
      <c r="A75">
        <v>74</v>
      </c>
      <c r="B75">
        <v>211.25783100000001</v>
      </c>
      <c r="C75">
        <v>6.7611689999999998</v>
      </c>
      <c r="N75">
        <v>222.67625799999999</v>
      </c>
      <c r="O75">
        <v>8.9045520000000007</v>
      </c>
      <c r="BG75">
        <v>222.67625799999999</v>
      </c>
      <c r="BH75">
        <v>8.9045520000000007</v>
      </c>
    </row>
    <row r="76" spans="1:60" x14ac:dyDescent="0.25">
      <c r="A76">
        <v>75</v>
      </c>
      <c r="B76">
        <v>211.25783100000001</v>
      </c>
      <c r="C76">
        <v>6.7611689999999998</v>
      </c>
      <c r="N76">
        <v>222.67625799999999</v>
      </c>
      <c r="O76">
        <v>8.9045520000000007</v>
      </c>
      <c r="BG76">
        <v>222.67625799999999</v>
      </c>
      <c r="BH76">
        <v>8.9045520000000007</v>
      </c>
    </row>
    <row r="77" spans="1:60" x14ac:dyDescent="0.25">
      <c r="A77">
        <v>76</v>
      </c>
      <c r="B77">
        <v>211.25783100000001</v>
      </c>
      <c r="C77">
        <v>6.7611689999999998</v>
      </c>
      <c r="N77">
        <v>222.67625799999999</v>
      </c>
      <c r="O77">
        <v>8.9045520000000007</v>
      </c>
      <c r="BG77">
        <v>222.67625799999999</v>
      </c>
      <c r="BH77">
        <v>8.9045520000000007</v>
      </c>
    </row>
    <row r="78" spans="1:60" x14ac:dyDescent="0.25">
      <c r="A78">
        <v>77</v>
      </c>
      <c r="B78">
        <v>211.25783100000001</v>
      </c>
      <c r="C78">
        <v>6.7611689999999998</v>
      </c>
      <c r="N78">
        <v>222.67625799999999</v>
      </c>
      <c r="O78">
        <v>8.9045520000000007</v>
      </c>
      <c r="BG78">
        <v>222.67625799999999</v>
      </c>
      <c r="BH78">
        <v>8.9045520000000007</v>
      </c>
    </row>
    <row r="79" spans="1:60" x14ac:dyDescent="0.25">
      <c r="A79">
        <v>78</v>
      </c>
      <c r="B79">
        <v>211.25783100000001</v>
      </c>
      <c r="C79">
        <v>6.7611689999999998</v>
      </c>
      <c r="D79">
        <v>204.61528200000001</v>
      </c>
      <c r="E79">
        <v>8.3117909999999995</v>
      </c>
      <c r="N79">
        <v>222.67625799999999</v>
      </c>
      <c r="O79">
        <v>8.9045520000000007</v>
      </c>
      <c r="BG79">
        <v>222.67625799999999</v>
      </c>
      <c r="BH79">
        <v>8.9045520000000007</v>
      </c>
    </row>
    <row r="80" spans="1:60" x14ac:dyDescent="0.25">
      <c r="A80">
        <v>79</v>
      </c>
      <c r="B80">
        <v>211.25783100000001</v>
      </c>
      <c r="C80">
        <v>6.7611689999999998</v>
      </c>
      <c r="D80">
        <v>204.63724400000001</v>
      </c>
      <c r="E80">
        <v>8.2073940000000007</v>
      </c>
      <c r="F80">
        <v>216.32540599999999</v>
      </c>
      <c r="G80">
        <v>6.3102580000000001</v>
      </c>
      <c r="N80">
        <v>222.67625799999999</v>
      </c>
      <c r="O80">
        <v>8.9045520000000007</v>
      </c>
    </row>
    <row r="81" spans="1:15" x14ac:dyDescent="0.25">
      <c r="A81">
        <v>80</v>
      </c>
      <c r="B81">
        <v>211.25783100000001</v>
      </c>
      <c r="C81">
        <v>6.7611689999999998</v>
      </c>
      <c r="D81">
        <v>204.63724400000001</v>
      </c>
      <c r="E81">
        <v>8.2073940000000007</v>
      </c>
      <c r="F81">
        <v>216.34789599999999</v>
      </c>
      <c r="G81">
        <v>6.2182599999999999</v>
      </c>
    </row>
    <row r="82" spans="1:15" x14ac:dyDescent="0.25">
      <c r="A82">
        <v>81</v>
      </c>
      <c r="B82">
        <v>211.29148900000001</v>
      </c>
      <c r="C82">
        <v>6.7867689999999996</v>
      </c>
      <c r="D82">
        <v>204.63724400000001</v>
      </c>
      <c r="E82">
        <v>8.2073940000000007</v>
      </c>
      <c r="F82">
        <v>216.34789599999999</v>
      </c>
      <c r="G82">
        <v>6.2182599999999999</v>
      </c>
    </row>
    <row r="83" spans="1:15" x14ac:dyDescent="0.25">
      <c r="A83">
        <v>82</v>
      </c>
      <c r="D83">
        <v>204.63724400000001</v>
      </c>
      <c r="E83">
        <v>8.2073940000000007</v>
      </c>
      <c r="F83">
        <v>216.34789599999999</v>
      </c>
      <c r="G83">
        <v>6.2182599999999999</v>
      </c>
    </row>
    <row r="84" spans="1:15" x14ac:dyDescent="0.25">
      <c r="A84">
        <v>83</v>
      </c>
      <c r="D84">
        <v>204.63724400000001</v>
      </c>
      <c r="E84">
        <v>8.2073940000000007</v>
      </c>
      <c r="F84">
        <v>216.34789599999999</v>
      </c>
      <c r="G84">
        <v>6.2182599999999999</v>
      </c>
    </row>
    <row r="85" spans="1:15" x14ac:dyDescent="0.25">
      <c r="A85">
        <v>84</v>
      </c>
      <c r="D85">
        <v>204.63724400000001</v>
      </c>
      <c r="E85">
        <v>8.2073940000000007</v>
      </c>
      <c r="F85">
        <v>216.34789599999999</v>
      </c>
      <c r="G85">
        <v>6.2182599999999999</v>
      </c>
    </row>
    <row r="86" spans="1:15" x14ac:dyDescent="0.25">
      <c r="A86">
        <v>85</v>
      </c>
      <c r="D86">
        <v>204.63724400000001</v>
      </c>
      <c r="E86">
        <v>8.2073940000000007</v>
      </c>
      <c r="F86">
        <v>216.34789599999999</v>
      </c>
      <c r="G86">
        <v>6.2182599999999999</v>
      </c>
    </row>
    <row r="87" spans="1:15" x14ac:dyDescent="0.25">
      <c r="A87">
        <v>86</v>
      </c>
      <c r="D87">
        <v>204.63724400000001</v>
      </c>
      <c r="E87">
        <v>8.2073940000000007</v>
      </c>
      <c r="F87">
        <v>216.34789599999999</v>
      </c>
      <c r="G87">
        <v>6.2182599999999999</v>
      </c>
    </row>
    <row r="88" spans="1:15" x14ac:dyDescent="0.25">
      <c r="A88">
        <v>87</v>
      </c>
      <c r="D88">
        <v>204.63724400000001</v>
      </c>
      <c r="E88">
        <v>8.2073940000000007</v>
      </c>
      <c r="F88">
        <v>216.34789599999999</v>
      </c>
      <c r="G88">
        <v>6.2182599999999999</v>
      </c>
    </row>
    <row r="89" spans="1:15" x14ac:dyDescent="0.25">
      <c r="A89">
        <v>88</v>
      </c>
      <c r="D89">
        <v>204.63724400000001</v>
      </c>
      <c r="E89">
        <v>8.2073940000000007</v>
      </c>
      <c r="F89">
        <v>216.34789599999999</v>
      </c>
      <c r="G89">
        <v>6.2182599999999999</v>
      </c>
    </row>
    <row r="90" spans="1:15" x14ac:dyDescent="0.25">
      <c r="A90">
        <v>89</v>
      </c>
      <c r="D90">
        <v>204.63724400000001</v>
      </c>
      <c r="E90">
        <v>8.2073940000000007</v>
      </c>
      <c r="F90">
        <v>215.057005</v>
      </c>
      <c r="G90">
        <v>4.7876510000000003</v>
      </c>
    </row>
    <row r="91" spans="1:15" x14ac:dyDescent="0.25">
      <c r="A91">
        <v>90</v>
      </c>
      <c r="D91">
        <v>204.63724400000001</v>
      </c>
      <c r="E91">
        <v>8.2073940000000007</v>
      </c>
      <c r="F91">
        <v>216.32540599999999</v>
      </c>
      <c r="G91">
        <v>6.3102580000000001</v>
      </c>
    </row>
    <row r="92" spans="1:15" x14ac:dyDescent="0.25">
      <c r="A92">
        <v>91</v>
      </c>
      <c r="D92">
        <v>204.63724400000001</v>
      </c>
      <c r="E92">
        <v>8.2073940000000007</v>
      </c>
      <c r="F92">
        <v>216.32540599999999</v>
      </c>
      <c r="G92">
        <v>6.3102580000000001</v>
      </c>
    </row>
    <row r="93" spans="1:15" x14ac:dyDescent="0.25">
      <c r="A93">
        <v>92</v>
      </c>
      <c r="B93">
        <v>197.031744</v>
      </c>
      <c r="C93">
        <v>5.6279719999999998</v>
      </c>
      <c r="D93">
        <v>204.61528200000001</v>
      </c>
      <c r="E93">
        <v>8.3117909999999995</v>
      </c>
      <c r="N93">
        <v>207.64934399999999</v>
      </c>
      <c r="O93">
        <v>9.0965819999999997</v>
      </c>
    </row>
    <row r="94" spans="1:15" x14ac:dyDescent="0.25">
      <c r="A94">
        <v>93</v>
      </c>
      <c r="B94">
        <v>197.20151799999999</v>
      </c>
      <c r="C94">
        <v>5.7158610000000003</v>
      </c>
      <c r="N94">
        <v>207.57236</v>
      </c>
      <c r="O94">
        <v>9.135605</v>
      </c>
    </row>
    <row r="95" spans="1:15" x14ac:dyDescent="0.25">
      <c r="A95">
        <v>94</v>
      </c>
      <c r="B95">
        <v>197.20151799999999</v>
      </c>
      <c r="C95">
        <v>5.7158610000000003</v>
      </c>
      <c r="N95">
        <v>207.57236</v>
      </c>
      <c r="O95">
        <v>9.135605</v>
      </c>
    </row>
    <row r="96" spans="1:15" x14ac:dyDescent="0.25">
      <c r="A96">
        <v>95</v>
      </c>
      <c r="B96">
        <v>197.20151799999999</v>
      </c>
      <c r="C96">
        <v>5.7158610000000003</v>
      </c>
      <c r="N96">
        <v>207.57236</v>
      </c>
      <c r="O96">
        <v>9.135605</v>
      </c>
    </row>
    <row r="97" spans="1:15" x14ac:dyDescent="0.25">
      <c r="A97">
        <v>96</v>
      </c>
      <c r="B97">
        <v>197.20151799999999</v>
      </c>
      <c r="C97">
        <v>5.7158610000000003</v>
      </c>
      <c r="N97">
        <v>207.57236</v>
      </c>
      <c r="O97">
        <v>9.135605</v>
      </c>
    </row>
    <row r="98" spans="1:15" x14ac:dyDescent="0.25">
      <c r="A98">
        <v>97</v>
      </c>
      <c r="B98">
        <v>197.20151799999999</v>
      </c>
      <c r="C98">
        <v>5.7158610000000003</v>
      </c>
      <c r="N98">
        <v>207.57236</v>
      </c>
      <c r="O98">
        <v>9.135605</v>
      </c>
    </row>
    <row r="99" spans="1:15" x14ac:dyDescent="0.25">
      <c r="A99">
        <v>98</v>
      </c>
      <c r="B99">
        <v>197.20151799999999</v>
      </c>
      <c r="C99">
        <v>5.7158610000000003</v>
      </c>
      <c r="N99">
        <v>207.57236</v>
      </c>
      <c r="O99">
        <v>9.135605</v>
      </c>
    </row>
    <row r="100" spans="1:15" x14ac:dyDescent="0.25">
      <c r="A100">
        <v>99</v>
      </c>
      <c r="B100">
        <v>197.20151799999999</v>
      </c>
      <c r="C100">
        <v>5.7158610000000003</v>
      </c>
      <c r="N100">
        <v>207.57236</v>
      </c>
      <c r="O100">
        <v>9.135605</v>
      </c>
    </row>
    <row r="101" spans="1:15" x14ac:dyDescent="0.25">
      <c r="A101">
        <v>100</v>
      </c>
      <c r="B101">
        <v>197.20151799999999</v>
      </c>
      <c r="C101">
        <v>5.7158610000000003</v>
      </c>
      <c r="N101">
        <v>207.57236</v>
      </c>
      <c r="O101">
        <v>9.135605</v>
      </c>
    </row>
    <row r="102" spans="1:15" x14ac:dyDescent="0.25">
      <c r="A102">
        <v>101</v>
      </c>
      <c r="B102">
        <v>197.20151799999999</v>
      </c>
      <c r="C102">
        <v>5.7158610000000003</v>
      </c>
      <c r="N102">
        <v>207.57236</v>
      </c>
      <c r="O102">
        <v>9.135605</v>
      </c>
    </row>
    <row r="103" spans="1:15" x14ac:dyDescent="0.25">
      <c r="A103">
        <v>102</v>
      </c>
      <c r="B103">
        <v>197.20151799999999</v>
      </c>
      <c r="C103">
        <v>5.7158610000000003</v>
      </c>
      <c r="F103">
        <v>203.57046400000002</v>
      </c>
      <c r="G103">
        <v>5.3811660000000003</v>
      </c>
      <c r="N103">
        <v>207.57236</v>
      </c>
      <c r="O103">
        <v>9.135605</v>
      </c>
    </row>
    <row r="104" spans="1:15" x14ac:dyDescent="0.25">
      <c r="A104">
        <v>103</v>
      </c>
      <c r="B104">
        <v>197.20151799999999</v>
      </c>
      <c r="C104">
        <v>5.7158610000000003</v>
      </c>
      <c r="D104">
        <v>189.414839</v>
      </c>
      <c r="E104">
        <v>8.2033559999999994</v>
      </c>
      <c r="F104">
        <v>203.57046400000002</v>
      </c>
      <c r="G104">
        <v>5.3811660000000003</v>
      </c>
      <c r="N104">
        <v>207.57236</v>
      </c>
      <c r="O104">
        <v>9.135605</v>
      </c>
    </row>
    <row r="105" spans="1:15" x14ac:dyDescent="0.25">
      <c r="A105">
        <v>104</v>
      </c>
      <c r="B105">
        <v>197.031744</v>
      </c>
      <c r="C105">
        <v>5.6279719999999998</v>
      </c>
      <c r="D105">
        <v>189.42336900000001</v>
      </c>
      <c r="E105">
        <v>8.1585280000000004</v>
      </c>
      <c r="F105">
        <v>203.57046400000002</v>
      </c>
      <c r="G105">
        <v>5.3811660000000003</v>
      </c>
      <c r="N105">
        <v>207.57236</v>
      </c>
      <c r="O105">
        <v>9.135605</v>
      </c>
    </row>
    <row r="106" spans="1:15" x14ac:dyDescent="0.25">
      <c r="A106">
        <v>105</v>
      </c>
      <c r="D106">
        <v>189.42336900000001</v>
      </c>
      <c r="E106">
        <v>8.1585280000000004</v>
      </c>
      <c r="F106">
        <v>203.57046400000002</v>
      </c>
      <c r="G106">
        <v>5.3811660000000003</v>
      </c>
      <c r="N106">
        <v>207.57236</v>
      </c>
      <c r="O106">
        <v>9.135605</v>
      </c>
    </row>
    <row r="107" spans="1:15" x14ac:dyDescent="0.25">
      <c r="A107">
        <v>106</v>
      </c>
      <c r="D107">
        <v>189.42336900000001</v>
      </c>
      <c r="E107">
        <v>8.1585280000000004</v>
      </c>
      <c r="F107">
        <v>203.57046400000002</v>
      </c>
      <c r="G107">
        <v>5.3811660000000003</v>
      </c>
      <c r="N107">
        <v>207.64934399999999</v>
      </c>
      <c r="O107">
        <v>9.0965819999999997</v>
      </c>
    </row>
    <row r="108" spans="1:15" x14ac:dyDescent="0.25">
      <c r="A108">
        <v>107</v>
      </c>
      <c r="D108">
        <v>189.42336900000001</v>
      </c>
      <c r="E108">
        <v>8.1585280000000004</v>
      </c>
      <c r="F108">
        <v>203.57046400000002</v>
      </c>
      <c r="G108">
        <v>5.3811660000000003</v>
      </c>
      <c r="N108">
        <v>207.64934399999999</v>
      </c>
      <c r="O108">
        <v>9.0965819999999997</v>
      </c>
    </row>
    <row r="109" spans="1:15" x14ac:dyDescent="0.25">
      <c r="A109">
        <v>108</v>
      </c>
      <c r="D109">
        <v>189.42336900000001</v>
      </c>
      <c r="E109">
        <v>8.1585280000000004</v>
      </c>
      <c r="F109">
        <v>203.57046400000002</v>
      </c>
      <c r="G109">
        <v>5.3811660000000003</v>
      </c>
    </row>
    <row r="110" spans="1:15" x14ac:dyDescent="0.25">
      <c r="A110">
        <v>109</v>
      </c>
      <c r="D110">
        <v>189.42336900000001</v>
      </c>
      <c r="E110">
        <v>8.1585280000000004</v>
      </c>
      <c r="F110">
        <v>203.57046400000002</v>
      </c>
      <c r="G110">
        <v>5.3811660000000003</v>
      </c>
    </row>
    <row r="111" spans="1:15" x14ac:dyDescent="0.25">
      <c r="A111">
        <v>110</v>
      </c>
      <c r="D111">
        <v>189.42336900000001</v>
      </c>
      <c r="E111">
        <v>8.1585280000000004</v>
      </c>
      <c r="F111">
        <v>203.57046400000002</v>
      </c>
      <c r="G111">
        <v>5.3811660000000003</v>
      </c>
    </row>
    <row r="112" spans="1:15" x14ac:dyDescent="0.25">
      <c r="A112">
        <v>111</v>
      </c>
      <c r="D112">
        <v>189.42336900000001</v>
      </c>
      <c r="E112">
        <v>8.1585280000000004</v>
      </c>
      <c r="F112">
        <v>203.57046400000002</v>
      </c>
      <c r="G112">
        <v>5.3811660000000003</v>
      </c>
    </row>
    <row r="113" spans="1:9" x14ac:dyDescent="0.25">
      <c r="A113">
        <v>112</v>
      </c>
      <c r="D113">
        <v>189.42336900000001</v>
      </c>
      <c r="E113">
        <v>8.1585280000000004</v>
      </c>
      <c r="F113">
        <v>203.57046400000002</v>
      </c>
      <c r="G113">
        <v>5.3811660000000003</v>
      </c>
    </row>
    <row r="114" spans="1:9" x14ac:dyDescent="0.25">
      <c r="A114">
        <v>113</v>
      </c>
      <c r="D114">
        <v>189.42336900000001</v>
      </c>
      <c r="E114">
        <v>8.1585280000000004</v>
      </c>
      <c r="F114">
        <v>203.57046400000002</v>
      </c>
      <c r="G114">
        <v>5.3811660000000003</v>
      </c>
    </row>
    <row r="115" spans="1:9" x14ac:dyDescent="0.25">
      <c r="A115">
        <v>114</v>
      </c>
      <c r="D115">
        <v>189.42336900000001</v>
      </c>
      <c r="E115">
        <v>8.1585280000000004</v>
      </c>
      <c r="F115">
        <v>203.57046400000002</v>
      </c>
      <c r="G115">
        <v>5.3811660000000003</v>
      </c>
    </row>
    <row r="116" spans="1:9" x14ac:dyDescent="0.25">
      <c r="A116">
        <v>115</v>
      </c>
      <c r="B116">
        <v>181.833067</v>
      </c>
      <c r="C116">
        <v>4.6622029999999999</v>
      </c>
      <c r="D116">
        <v>189.42336900000001</v>
      </c>
      <c r="E116">
        <v>8.1585280000000004</v>
      </c>
      <c r="F116">
        <v>203.57046400000002</v>
      </c>
      <c r="G116">
        <v>5.3811660000000003</v>
      </c>
    </row>
    <row r="117" spans="1:9" x14ac:dyDescent="0.25">
      <c r="A117">
        <v>116</v>
      </c>
      <c r="B117">
        <v>181.88980699999999</v>
      </c>
      <c r="C117">
        <v>4.6899179999999996</v>
      </c>
      <c r="D117">
        <v>189.414839</v>
      </c>
      <c r="E117">
        <v>8.2033559999999994</v>
      </c>
      <c r="H117">
        <v>193.78262899999999</v>
      </c>
      <c r="I117">
        <v>9.3222869999999993</v>
      </c>
    </row>
    <row r="118" spans="1:9" x14ac:dyDescent="0.25">
      <c r="A118">
        <v>117</v>
      </c>
      <c r="B118">
        <v>181.88980699999999</v>
      </c>
      <c r="C118">
        <v>4.6899179999999996</v>
      </c>
      <c r="H118">
        <v>193.77717799999999</v>
      </c>
      <c r="I118">
        <v>9.3798359999999992</v>
      </c>
    </row>
    <row r="119" spans="1:9" x14ac:dyDescent="0.25">
      <c r="A119">
        <v>118</v>
      </c>
      <c r="B119">
        <v>181.88980699999999</v>
      </c>
      <c r="C119">
        <v>4.6899179999999996</v>
      </c>
      <c r="H119">
        <v>193.77717799999999</v>
      </c>
      <c r="I119">
        <v>9.3798359999999992</v>
      </c>
    </row>
    <row r="120" spans="1:9" x14ac:dyDescent="0.25">
      <c r="A120">
        <v>119</v>
      </c>
      <c r="B120">
        <v>181.88980699999999</v>
      </c>
      <c r="C120">
        <v>4.6899179999999996</v>
      </c>
      <c r="H120">
        <v>193.63043099999999</v>
      </c>
      <c r="I120">
        <v>9.3798359999999992</v>
      </c>
    </row>
    <row r="121" spans="1:9" x14ac:dyDescent="0.25">
      <c r="A121">
        <v>120</v>
      </c>
      <c r="B121">
        <v>181.88980699999999</v>
      </c>
      <c r="C121">
        <v>4.6899179999999996</v>
      </c>
      <c r="H121">
        <v>193.63043099999999</v>
      </c>
      <c r="I121">
        <v>9.3798359999999992</v>
      </c>
    </row>
    <row r="122" spans="1:9" x14ac:dyDescent="0.25">
      <c r="A122">
        <v>121</v>
      </c>
      <c r="B122">
        <v>181.88980699999999</v>
      </c>
      <c r="C122">
        <v>4.6899179999999996</v>
      </c>
      <c r="H122">
        <v>193.63043099999999</v>
      </c>
      <c r="I122">
        <v>9.3798359999999992</v>
      </c>
    </row>
    <row r="123" spans="1:9" x14ac:dyDescent="0.25">
      <c r="A123">
        <v>122</v>
      </c>
      <c r="B123">
        <v>181.88980699999999</v>
      </c>
      <c r="C123">
        <v>4.6899179999999996</v>
      </c>
      <c r="H123">
        <v>193.63043099999999</v>
      </c>
      <c r="I123">
        <v>9.3798359999999992</v>
      </c>
    </row>
    <row r="124" spans="1:9" x14ac:dyDescent="0.25">
      <c r="A124">
        <v>123</v>
      </c>
      <c r="B124">
        <v>181.88980699999999</v>
      </c>
      <c r="C124">
        <v>4.6899179999999996</v>
      </c>
      <c r="H124">
        <v>193.63043099999999</v>
      </c>
      <c r="I124">
        <v>9.3798359999999992</v>
      </c>
    </row>
    <row r="125" spans="1:9" x14ac:dyDescent="0.25">
      <c r="A125">
        <v>124</v>
      </c>
      <c r="B125">
        <v>181.88980699999999</v>
      </c>
      <c r="C125">
        <v>4.6899179999999996</v>
      </c>
      <c r="H125">
        <v>193.63043099999999</v>
      </c>
      <c r="I125">
        <v>9.3798359999999992</v>
      </c>
    </row>
    <row r="126" spans="1:9" x14ac:dyDescent="0.25">
      <c r="A126">
        <v>125</v>
      </c>
      <c r="B126">
        <v>181.88980699999999</v>
      </c>
      <c r="C126">
        <v>4.6899179999999996</v>
      </c>
      <c r="H126">
        <v>193.63043099999999</v>
      </c>
      <c r="I126">
        <v>9.3798359999999992</v>
      </c>
    </row>
    <row r="127" spans="1:9" x14ac:dyDescent="0.25">
      <c r="A127">
        <v>126</v>
      </c>
      <c r="B127">
        <v>181.88980699999999</v>
      </c>
      <c r="C127">
        <v>4.6899179999999996</v>
      </c>
      <c r="D127">
        <v>173.851023</v>
      </c>
      <c r="E127">
        <v>7.6756180000000001</v>
      </c>
      <c r="H127">
        <v>193.63043099999999</v>
      </c>
      <c r="I127">
        <v>9.3798359999999992</v>
      </c>
    </row>
    <row r="128" spans="1:9" x14ac:dyDescent="0.25">
      <c r="A128">
        <v>127</v>
      </c>
      <c r="B128">
        <v>181.833067</v>
      </c>
      <c r="C128">
        <v>4.6622029999999999</v>
      </c>
      <c r="D128">
        <v>173.86707699999999</v>
      </c>
      <c r="E128">
        <v>7.6699640000000002</v>
      </c>
      <c r="H128">
        <v>193.63043099999999</v>
      </c>
      <c r="I128">
        <v>9.3798359999999992</v>
      </c>
    </row>
    <row r="129" spans="1:9" x14ac:dyDescent="0.25">
      <c r="A129">
        <v>128</v>
      </c>
      <c r="B129">
        <v>181.833067</v>
      </c>
      <c r="C129">
        <v>4.6622029999999999</v>
      </c>
      <c r="D129">
        <v>173.86707699999999</v>
      </c>
      <c r="E129">
        <v>7.6699640000000002</v>
      </c>
      <c r="H129">
        <v>193.63043099999999</v>
      </c>
      <c r="I129">
        <v>9.3798359999999992</v>
      </c>
    </row>
    <row r="130" spans="1:9" x14ac:dyDescent="0.25">
      <c r="A130">
        <v>129</v>
      </c>
      <c r="D130">
        <v>173.86707699999999</v>
      </c>
      <c r="E130">
        <v>7.6699640000000002</v>
      </c>
      <c r="F130">
        <v>185.84662900000001</v>
      </c>
      <c r="G130">
        <v>4.149762</v>
      </c>
      <c r="H130">
        <v>193.78262899999999</v>
      </c>
      <c r="I130">
        <v>9.3222869999999993</v>
      </c>
    </row>
    <row r="131" spans="1:9" x14ac:dyDescent="0.25">
      <c r="A131">
        <v>130</v>
      </c>
      <c r="D131">
        <v>173.86707699999999</v>
      </c>
      <c r="E131">
        <v>7.6699640000000002</v>
      </c>
      <c r="F131">
        <v>185.84662900000001</v>
      </c>
      <c r="G131">
        <v>4.149762</v>
      </c>
      <c r="H131">
        <v>193.78262899999999</v>
      </c>
      <c r="I131">
        <v>9.3222869999999993</v>
      </c>
    </row>
    <row r="132" spans="1:9" x14ac:dyDescent="0.25">
      <c r="A132">
        <v>131</v>
      </c>
      <c r="D132">
        <v>173.86707699999999</v>
      </c>
      <c r="E132">
        <v>7.6699640000000002</v>
      </c>
      <c r="F132">
        <v>185.84662900000001</v>
      </c>
      <c r="G132">
        <v>4.149762</v>
      </c>
    </row>
    <row r="133" spans="1:9" x14ac:dyDescent="0.25">
      <c r="A133">
        <v>132</v>
      </c>
      <c r="D133">
        <v>173.86707699999999</v>
      </c>
      <c r="E133">
        <v>7.6699640000000002</v>
      </c>
      <c r="F133">
        <v>185.84662900000001</v>
      </c>
      <c r="G133">
        <v>4.149762</v>
      </c>
    </row>
    <row r="134" spans="1:9" x14ac:dyDescent="0.25">
      <c r="A134">
        <v>133</v>
      </c>
      <c r="D134">
        <v>173.86707699999999</v>
      </c>
      <c r="E134">
        <v>7.6699640000000002</v>
      </c>
      <c r="F134">
        <v>185.84662900000001</v>
      </c>
      <c r="G134">
        <v>4.149762</v>
      </c>
    </row>
    <row r="135" spans="1:9" x14ac:dyDescent="0.25">
      <c r="A135">
        <v>134</v>
      </c>
      <c r="D135">
        <v>173.86707699999999</v>
      </c>
      <c r="E135">
        <v>7.6699640000000002</v>
      </c>
      <c r="F135">
        <v>185.84662900000001</v>
      </c>
      <c r="G135">
        <v>4.149762</v>
      </c>
    </row>
    <row r="136" spans="1:9" x14ac:dyDescent="0.25">
      <c r="A136">
        <v>135</v>
      </c>
      <c r="D136">
        <v>173.86707699999999</v>
      </c>
      <c r="E136">
        <v>7.6699640000000002</v>
      </c>
      <c r="F136">
        <v>185.84662900000001</v>
      </c>
      <c r="G136">
        <v>4.149762</v>
      </c>
    </row>
    <row r="137" spans="1:9" x14ac:dyDescent="0.25">
      <c r="A137">
        <v>136</v>
      </c>
      <c r="D137">
        <v>173.86707699999999</v>
      </c>
      <c r="E137">
        <v>7.6699640000000002</v>
      </c>
      <c r="F137">
        <v>185.84662900000001</v>
      </c>
      <c r="G137">
        <v>4.149762</v>
      </c>
    </row>
    <row r="138" spans="1:9" x14ac:dyDescent="0.25">
      <c r="A138">
        <v>137</v>
      </c>
      <c r="D138">
        <v>173.86707699999999</v>
      </c>
      <c r="E138">
        <v>7.6699640000000002</v>
      </c>
      <c r="F138">
        <v>185.84662900000001</v>
      </c>
      <c r="G138">
        <v>4.149762</v>
      </c>
    </row>
    <row r="139" spans="1:9" x14ac:dyDescent="0.25">
      <c r="A139">
        <v>138</v>
      </c>
      <c r="D139">
        <v>173.86707699999999</v>
      </c>
      <c r="E139">
        <v>7.6699640000000002</v>
      </c>
      <c r="F139">
        <v>185.84662900000001</v>
      </c>
      <c r="G139">
        <v>4.149762</v>
      </c>
    </row>
    <row r="140" spans="1:9" x14ac:dyDescent="0.25">
      <c r="A140">
        <v>139</v>
      </c>
      <c r="B140">
        <v>166.03854799999999</v>
      </c>
      <c r="C140">
        <v>5.2097800000000003</v>
      </c>
      <c r="D140">
        <v>173.851023</v>
      </c>
      <c r="E140">
        <v>7.6756180000000001</v>
      </c>
      <c r="F140">
        <v>185.84662900000001</v>
      </c>
      <c r="G140">
        <v>4.149762</v>
      </c>
    </row>
    <row r="141" spans="1:9" x14ac:dyDescent="0.25">
      <c r="A141">
        <v>140</v>
      </c>
      <c r="B141">
        <v>166.088931</v>
      </c>
      <c r="C141">
        <v>5.2272970000000001</v>
      </c>
      <c r="F141">
        <v>185.84662900000001</v>
      </c>
      <c r="G141">
        <v>4.149762</v>
      </c>
    </row>
    <row r="142" spans="1:9" x14ac:dyDescent="0.25">
      <c r="A142">
        <v>141</v>
      </c>
      <c r="B142">
        <v>166.088931</v>
      </c>
      <c r="C142">
        <v>5.2272970000000001</v>
      </c>
      <c r="H142">
        <v>176.31272000000001</v>
      </c>
      <c r="I142">
        <v>8.147119</v>
      </c>
    </row>
    <row r="143" spans="1:9" x14ac:dyDescent="0.25">
      <c r="A143">
        <v>142</v>
      </c>
      <c r="B143">
        <v>166.088931</v>
      </c>
      <c r="C143">
        <v>5.2272970000000001</v>
      </c>
      <c r="H143">
        <v>176.31302299999999</v>
      </c>
      <c r="I143">
        <v>8.2073940000000007</v>
      </c>
    </row>
    <row r="144" spans="1:9" x14ac:dyDescent="0.25">
      <c r="A144">
        <v>143</v>
      </c>
      <c r="B144">
        <v>166.088931</v>
      </c>
      <c r="C144">
        <v>5.2272970000000001</v>
      </c>
      <c r="H144">
        <v>176.31302299999999</v>
      </c>
      <c r="I144">
        <v>8.2073940000000007</v>
      </c>
    </row>
    <row r="145" spans="1:9" x14ac:dyDescent="0.25">
      <c r="A145">
        <v>144</v>
      </c>
      <c r="B145">
        <v>166.088931</v>
      </c>
      <c r="C145">
        <v>5.2272970000000001</v>
      </c>
      <c r="H145">
        <v>176.31302299999999</v>
      </c>
      <c r="I145">
        <v>8.2073940000000007</v>
      </c>
    </row>
    <row r="146" spans="1:9" x14ac:dyDescent="0.25">
      <c r="A146">
        <v>145</v>
      </c>
      <c r="B146">
        <v>166.088931</v>
      </c>
      <c r="C146">
        <v>5.2272970000000001</v>
      </c>
      <c r="H146">
        <v>176.31302299999999</v>
      </c>
      <c r="I146">
        <v>8.2073940000000007</v>
      </c>
    </row>
    <row r="147" spans="1:9" x14ac:dyDescent="0.25">
      <c r="A147">
        <v>146</v>
      </c>
      <c r="B147">
        <v>166.088931</v>
      </c>
      <c r="C147">
        <v>5.2272970000000001</v>
      </c>
      <c r="H147">
        <v>176.31302299999999</v>
      </c>
      <c r="I147">
        <v>8.2073940000000007</v>
      </c>
    </row>
    <row r="148" spans="1:9" x14ac:dyDescent="0.25">
      <c r="A148">
        <v>147</v>
      </c>
      <c r="B148">
        <v>166.088931</v>
      </c>
      <c r="C148">
        <v>5.2272970000000001</v>
      </c>
      <c r="H148">
        <v>176.31302299999999</v>
      </c>
      <c r="I148">
        <v>8.2073940000000007</v>
      </c>
    </row>
    <row r="149" spans="1:9" x14ac:dyDescent="0.25">
      <c r="A149">
        <v>148</v>
      </c>
      <c r="B149">
        <v>166.088931</v>
      </c>
      <c r="C149">
        <v>5.2272970000000001</v>
      </c>
      <c r="H149">
        <v>176.31302299999999</v>
      </c>
      <c r="I149">
        <v>8.2073940000000007</v>
      </c>
    </row>
    <row r="150" spans="1:9" x14ac:dyDescent="0.25">
      <c r="A150">
        <v>149</v>
      </c>
      <c r="B150">
        <v>166.088931</v>
      </c>
      <c r="C150">
        <v>5.2272970000000001</v>
      </c>
      <c r="H150">
        <v>176.31302299999999</v>
      </c>
      <c r="I150">
        <v>8.2073940000000007</v>
      </c>
    </row>
    <row r="151" spans="1:9" x14ac:dyDescent="0.25">
      <c r="A151">
        <v>150</v>
      </c>
      <c r="B151">
        <v>166.088931</v>
      </c>
      <c r="C151">
        <v>5.2272970000000001</v>
      </c>
      <c r="H151">
        <v>176.31302299999999</v>
      </c>
      <c r="I151">
        <v>8.2073940000000007</v>
      </c>
    </row>
    <row r="152" spans="1:9" x14ac:dyDescent="0.25">
      <c r="A152">
        <v>151</v>
      </c>
      <c r="B152">
        <v>166.03854799999999</v>
      </c>
      <c r="C152">
        <v>5.2097800000000003</v>
      </c>
      <c r="D152">
        <v>158.47075999999998</v>
      </c>
      <c r="E152">
        <v>7.7289269999999997</v>
      </c>
      <c r="H152">
        <v>176.31302299999999</v>
      </c>
      <c r="I152">
        <v>8.2073940000000007</v>
      </c>
    </row>
    <row r="153" spans="1:9" x14ac:dyDescent="0.25">
      <c r="A153">
        <v>152</v>
      </c>
      <c r="B153">
        <v>166.03854799999999</v>
      </c>
      <c r="C153">
        <v>5.2097800000000003</v>
      </c>
      <c r="D153">
        <v>158.3597</v>
      </c>
      <c r="E153">
        <v>7.6699640000000002</v>
      </c>
      <c r="F153">
        <v>169.071551</v>
      </c>
      <c r="G153">
        <v>4.5706300000000004</v>
      </c>
      <c r="H153">
        <v>176.31272000000001</v>
      </c>
      <c r="I153">
        <v>8.147119</v>
      </c>
    </row>
    <row r="154" spans="1:9" x14ac:dyDescent="0.25">
      <c r="A154">
        <v>153</v>
      </c>
      <c r="D154">
        <v>158.3597</v>
      </c>
      <c r="E154">
        <v>7.6699640000000002</v>
      </c>
      <c r="F154">
        <v>169.024046</v>
      </c>
      <c r="G154">
        <v>4.3479539999999997</v>
      </c>
    </row>
    <row r="155" spans="1:9" x14ac:dyDescent="0.25">
      <c r="A155">
        <v>154</v>
      </c>
      <c r="D155">
        <v>158.3597</v>
      </c>
      <c r="E155">
        <v>7.6699640000000002</v>
      </c>
      <c r="F155">
        <v>169.024046</v>
      </c>
      <c r="G155">
        <v>4.3479539999999997</v>
      </c>
    </row>
    <row r="156" spans="1:9" x14ac:dyDescent="0.25">
      <c r="A156">
        <v>155</v>
      </c>
      <c r="D156">
        <v>158.3597</v>
      </c>
      <c r="E156">
        <v>7.6699640000000002</v>
      </c>
      <c r="F156">
        <v>169.024046</v>
      </c>
      <c r="G156">
        <v>4.3479539999999997</v>
      </c>
    </row>
    <row r="157" spans="1:9" x14ac:dyDescent="0.25">
      <c r="A157">
        <v>156</v>
      </c>
      <c r="D157">
        <v>158.3597</v>
      </c>
      <c r="E157">
        <v>7.6699640000000002</v>
      </c>
      <c r="F157">
        <v>169.024046</v>
      </c>
      <c r="G157">
        <v>4.3479539999999997</v>
      </c>
    </row>
    <row r="158" spans="1:9" x14ac:dyDescent="0.25">
      <c r="A158">
        <v>157</v>
      </c>
      <c r="D158">
        <v>158.3597</v>
      </c>
      <c r="E158">
        <v>7.6699640000000002</v>
      </c>
      <c r="F158">
        <v>169.024046</v>
      </c>
      <c r="G158">
        <v>4.3479539999999997</v>
      </c>
    </row>
    <row r="159" spans="1:9" x14ac:dyDescent="0.25">
      <c r="A159">
        <v>158</v>
      </c>
      <c r="D159">
        <v>158.3597</v>
      </c>
      <c r="E159">
        <v>7.6699640000000002</v>
      </c>
      <c r="F159">
        <v>169.024046</v>
      </c>
      <c r="G159">
        <v>4.3479539999999997</v>
      </c>
    </row>
    <row r="160" spans="1:9" x14ac:dyDescent="0.25">
      <c r="A160">
        <v>159</v>
      </c>
      <c r="D160">
        <v>158.3597</v>
      </c>
      <c r="E160">
        <v>7.6699640000000002</v>
      </c>
      <c r="F160">
        <v>169.024046</v>
      </c>
      <c r="G160">
        <v>4.3479539999999997</v>
      </c>
    </row>
    <row r="161" spans="1:9" x14ac:dyDescent="0.25">
      <c r="A161">
        <v>160</v>
      </c>
      <c r="D161">
        <v>158.3597</v>
      </c>
      <c r="E161">
        <v>7.6699640000000002</v>
      </c>
      <c r="F161">
        <v>169.024046</v>
      </c>
      <c r="G161">
        <v>4.3479539999999997</v>
      </c>
    </row>
    <row r="162" spans="1:9" x14ac:dyDescent="0.25">
      <c r="A162">
        <v>161</v>
      </c>
      <c r="D162">
        <v>158.3597</v>
      </c>
      <c r="E162">
        <v>7.6699640000000002</v>
      </c>
      <c r="F162">
        <v>169.024046</v>
      </c>
      <c r="G162">
        <v>4.3479539999999997</v>
      </c>
    </row>
    <row r="163" spans="1:9" x14ac:dyDescent="0.25">
      <c r="A163">
        <v>162</v>
      </c>
      <c r="D163">
        <v>158.47075999999998</v>
      </c>
      <c r="E163">
        <v>7.7289269999999997</v>
      </c>
      <c r="F163">
        <v>169.024046</v>
      </c>
      <c r="G163">
        <v>4.3479539999999997</v>
      </c>
    </row>
    <row r="164" spans="1:9" x14ac:dyDescent="0.25">
      <c r="A164">
        <v>163</v>
      </c>
      <c r="B164">
        <v>152.66913</v>
      </c>
      <c r="C164">
        <v>5.882199</v>
      </c>
      <c r="D164">
        <v>158.47075999999998</v>
      </c>
      <c r="E164">
        <v>7.7289269999999997</v>
      </c>
      <c r="F164">
        <v>169.071551</v>
      </c>
      <c r="G164">
        <v>4.5706300000000004</v>
      </c>
    </row>
    <row r="165" spans="1:9" x14ac:dyDescent="0.25">
      <c r="A165">
        <v>164</v>
      </c>
      <c r="B165">
        <v>152.636166</v>
      </c>
      <c r="C165">
        <v>5.8624099999999997</v>
      </c>
    </row>
    <row r="166" spans="1:9" x14ac:dyDescent="0.25">
      <c r="A166">
        <v>165</v>
      </c>
      <c r="B166">
        <v>152.636166</v>
      </c>
      <c r="C166">
        <v>5.8624099999999997</v>
      </c>
      <c r="H166">
        <v>160.893891</v>
      </c>
      <c r="I166">
        <v>8.2575240000000001</v>
      </c>
    </row>
    <row r="167" spans="1:9" x14ac:dyDescent="0.25">
      <c r="A167">
        <v>166</v>
      </c>
      <c r="B167">
        <v>152.636166</v>
      </c>
      <c r="C167">
        <v>5.8624099999999997</v>
      </c>
      <c r="H167">
        <v>160.903482</v>
      </c>
      <c r="I167">
        <v>8.4028089999999995</v>
      </c>
    </row>
    <row r="168" spans="1:9" x14ac:dyDescent="0.25">
      <c r="A168">
        <v>167</v>
      </c>
      <c r="B168">
        <v>152.636166</v>
      </c>
      <c r="C168">
        <v>5.8624099999999997</v>
      </c>
      <c r="H168">
        <v>160.903482</v>
      </c>
      <c r="I168">
        <v>8.4028089999999995</v>
      </c>
    </row>
    <row r="169" spans="1:9" x14ac:dyDescent="0.25">
      <c r="A169">
        <v>168</v>
      </c>
      <c r="B169">
        <v>152.636166</v>
      </c>
      <c r="C169">
        <v>5.8624099999999997</v>
      </c>
      <c r="H169">
        <v>160.903482</v>
      </c>
      <c r="I169">
        <v>8.4028089999999995</v>
      </c>
    </row>
    <row r="170" spans="1:9" x14ac:dyDescent="0.25">
      <c r="A170">
        <v>169</v>
      </c>
      <c r="B170">
        <v>152.636166</v>
      </c>
      <c r="C170">
        <v>5.8624099999999997</v>
      </c>
      <c r="H170">
        <v>160.903482</v>
      </c>
      <c r="I170">
        <v>8.4028089999999995</v>
      </c>
    </row>
    <row r="171" spans="1:9" x14ac:dyDescent="0.25">
      <c r="A171">
        <v>170</v>
      </c>
      <c r="B171">
        <v>152.636166</v>
      </c>
      <c r="C171">
        <v>5.8624099999999997</v>
      </c>
      <c r="H171">
        <v>160.903482</v>
      </c>
      <c r="I171">
        <v>8.4028089999999995</v>
      </c>
    </row>
    <row r="172" spans="1:9" x14ac:dyDescent="0.25">
      <c r="A172">
        <v>171</v>
      </c>
      <c r="B172">
        <v>152.636166</v>
      </c>
      <c r="C172">
        <v>5.8624099999999997</v>
      </c>
      <c r="H172">
        <v>160.903482</v>
      </c>
      <c r="I172">
        <v>8.4028089999999995</v>
      </c>
    </row>
    <row r="173" spans="1:9" x14ac:dyDescent="0.25">
      <c r="A173">
        <v>172</v>
      </c>
      <c r="B173">
        <v>152.636166</v>
      </c>
      <c r="C173">
        <v>5.8624099999999997</v>
      </c>
      <c r="H173">
        <v>160.903482</v>
      </c>
      <c r="I173">
        <v>8.4028089999999995</v>
      </c>
    </row>
    <row r="174" spans="1:9" x14ac:dyDescent="0.25">
      <c r="A174">
        <v>173</v>
      </c>
      <c r="B174">
        <v>152.636166</v>
      </c>
      <c r="C174">
        <v>5.8624099999999997</v>
      </c>
      <c r="H174">
        <v>160.903482</v>
      </c>
      <c r="I174">
        <v>8.4028089999999995</v>
      </c>
    </row>
    <row r="175" spans="1:9" x14ac:dyDescent="0.25">
      <c r="A175">
        <v>174</v>
      </c>
      <c r="B175">
        <v>152.66913</v>
      </c>
      <c r="C175">
        <v>5.882199</v>
      </c>
      <c r="D175">
        <v>134.61592899999999</v>
      </c>
      <c r="E175">
        <v>7.801431</v>
      </c>
      <c r="H175">
        <v>160.903482</v>
      </c>
      <c r="I175">
        <v>8.4028089999999995</v>
      </c>
    </row>
    <row r="176" spans="1:9" x14ac:dyDescent="0.25">
      <c r="A176">
        <v>175</v>
      </c>
      <c r="D176">
        <v>134.632058</v>
      </c>
      <c r="E176">
        <v>7.7513820000000004</v>
      </c>
      <c r="H176">
        <v>160.893891</v>
      </c>
      <c r="I176">
        <v>8.2575240000000001</v>
      </c>
    </row>
    <row r="177" spans="1:9" x14ac:dyDescent="0.25">
      <c r="A177">
        <v>176</v>
      </c>
      <c r="D177">
        <v>134.632058</v>
      </c>
      <c r="E177">
        <v>7.7513820000000004</v>
      </c>
      <c r="F177">
        <v>154.85913500000001</v>
      </c>
      <c r="G177">
        <v>5.3869210000000001</v>
      </c>
    </row>
    <row r="178" spans="1:9" x14ac:dyDescent="0.25">
      <c r="A178">
        <v>177</v>
      </c>
      <c r="D178">
        <v>134.632058</v>
      </c>
      <c r="E178">
        <v>7.7513820000000004</v>
      </c>
      <c r="F178">
        <v>154.69072800000001</v>
      </c>
      <c r="G178">
        <v>5.2761639999999996</v>
      </c>
    </row>
    <row r="179" spans="1:9" x14ac:dyDescent="0.25">
      <c r="A179">
        <v>178</v>
      </c>
      <c r="D179">
        <v>134.632058</v>
      </c>
      <c r="E179">
        <v>7.7513820000000004</v>
      </c>
      <c r="F179">
        <v>154.69072800000001</v>
      </c>
      <c r="G179">
        <v>5.2761639999999996</v>
      </c>
    </row>
    <row r="180" spans="1:9" x14ac:dyDescent="0.25">
      <c r="A180">
        <v>179</v>
      </c>
      <c r="D180">
        <v>134.632058</v>
      </c>
      <c r="E180">
        <v>7.7513820000000004</v>
      </c>
      <c r="F180">
        <v>154.69072800000001</v>
      </c>
      <c r="G180">
        <v>5.2761639999999996</v>
      </c>
    </row>
    <row r="181" spans="1:9" x14ac:dyDescent="0.25">
      <c r="A181">
        <v>180</v>
      </c>
      <c r="D181">
        <v>134.632058</v>
      </c>
      <c r="E181">
        <v>7.7513820000000004</v>
      </c>
      <c r="F181">
        <v>154.69072800000001</v>
      </c>
      <c r="G181">
        <v>5.2761639999999996</v>
      </c>
    </row>
    <row r="182" spans="1:9" x14ac:dyDescent="0.25">
      <c r="A182">
        <v>181</v>
      </c>
      <c r="D182">
        <v>134.632058</v>
      </c>
      <c r="E182">
        <v>7.7513820000000004</v>
      </c>
      <c r="F182">
        <v>154.69072800000001</v>
      </c>
      <c r="G182">
        <v>5.2761639999999996</v>
      </c>
    </row>
    <row r="183" spans="1:9" x14ac:dyDescent="0.25">
      <c r="A183">
        <v>182</v>
      </c>
      <c r="D183">
        <v>134.632058</v>
      </c>
      <c r="E183">
        <v>7.7513820000000004</v>
      </c>
      <c r="F183">
        <v>154.69072800000001</v>
      </c>
      <c r="G183">
        <v>5.2761639999999996</v>
      </c>
    </row>
    <row r="184" spans="1:9" x14ac:dyDescent="0.25">
      <c r="A184">
        <v>183</v>
      </c>
      <c r="D184">
        <v>134.632058</v>
      </c>
      <c r="E184">
        <v>7.7513820000000004</v>
      </c>
      <c r="F184">
        <v>154.69072800000001</v>
      </c>
      <c r="G184">
        <v>5.2761639999999996</v>
      </c>
    </row>
    <row r="185" spans="1:9" x14ac:dyDescent="0.25">
      <c r="A185">
        <v>184</v>
      </c>
      <c r="D185">
        <v>134.681489</v>
      </c>
      <c r="E185">
        <v>7.7513820000000004</v>
      </c>
      <c r="F185">
        <v>154.69072800000001</v>
      </c>
      <c r="G185">
        <v>5.2761639999999996</v>
      </c>
    </row>
    <row r="186" spans="1:9" x14ac:dyDescent="0.25">
      <c r="A186">
        <v>185</v>
      </c>
      <c r="B186">
        <v>127.18917500000001</v>
      </c>
      <c r="C186">
        <v>4.6612879999999999</v>
      </c>
      <c r="D186">
        <v>134.61592899999999</v>
      </c>
      <c r="E186">
        <v>7.801431</v>
      </c>
      <c r="F186">
        <v>154.85913500000001</v>
      </c>
      <c r="G186">
        <v>5.3869210000000001</v>
      </c>
    </row>
    <row r="187" spans="1:9" x14ac:dyDescent="0.25">
      <c r="A187">
        <v>186</v>
      </c>
      <c r="B187">
        <v>127.216263</v>
      </c>
      <c r="C187">
        <v>4.5915980000000003</v>
      </c>
    </row>
    <row r="188" spans="1:9" x14ac:dyDescent="0.25">
      <c r="A188">
        <v>187</v>
      </c>
      <c r="B188">
        <v>127.216263</v>
      </c>
      <c r="C188">
        <v>4.5915980000000003</v>
      </c>
      <c r="H188">
        <v>136.97499100000002</v>
      </c>
      <c r="I188">
        <v>8.3711970000000004</v>
      </c>
    </row>
    <row r="189" spans="1:9" x14ac:dyDescent="0.25">
      <c r="A189">
        <v>188</v>
      </c>
      <c r="B189">
        <v>127.216263</v>
      </c>
      <c r="C189">
        <v>4.5915980000000003</v>
      </c>
      <c r="H189">
        <v>136.906228</v>
      </c>
      <c r="I189">
        <v>8.4426210000000008</v>
      </c>
    </row>
    <row r="190" spans="1:9" x14ac:dyDescent="0.25">
      <c r="A190">
        <v>189</v>
      </c>
      <c r="B190">
        <v>127.216263</v>
      </c>
      <c r="C190">
        <v>4.6409830000000003</v>
      </c>
      <c r="H190">
        <v>136.906228</v>
      </c>
      <c r="I190">
        <v>8.4426210000000008</v>
      </c>
    </row>
    <row r="191" spans="1:9" x14ac:dyDescent="0.25">
      <c r="A191">
        <v>190</v>
      </c>
      <c r="B191">
        <v>127.216263</v>
      </c>
      <c r="C191">
        <v>4.6409830000000003</v>
      </c>
      <c r="H191">
        <v>136.906228</v>
      </c>
      <c r="I191">
        <v>8.4426210000000008</v>
      </c>
    </row>
    <row r="192" spans="1:9" x14ac:dyDescent="0.25">
      <c r="A192">
        <v>191</v>
      </c>
      <c r="B192">
        <v>127.216263</v>
      </c>
      <c r="C192">
        <v>4.6409830000000003</v>
      </c>
      <c r="H192">
        <v>136.906228</v>
      </c>
      <c r="I192">
        <v>8.4426210000000008</v>
      </c>
    </row>
    <row r="193" spans="1:9" x14ac:dyDescent="0.25">
      <c r="A193">
        <v>192</v>
      </c>
      <c r="B193">
        <v>127.216263</v>
      </c>
      <c r="C193">
        <v>4.6409830000000003</v>
      </c>
      <c r="H193">
        <v>136.906228</v>
      </c>
      <c r="I193">
        <v>8.4426210000000008</v>
      </c>
    </row>
    <row r="194" spans="1:9" x14ac:dyDescent="0.25">
      <c r="A194">
        <v>193</v>
      </c>
      <c r="B194">
        <v>127.216263</v>
      </c>
      <c r="C194">
        <v>4.6409830000000003</v>
      </c>
      <c r="H194">
        <v>136.906228</v>
      </c>
      <c r="I194">
        <v>8.4426210000000008</v>
      </c>
    </row>
    <row r="195" spans="1:9" x14ac:dyDescent="0.25">
      <c r="A195">
        <v>194</v>
      </c>
      <c r="B195">
        <v>127.216263</v>
      </c>
      <c r="C195">
        <v>4.6409830000000003</v>
      </c>
      <c r="H195">
        <v>136.906228</v>
      </c>
      <c r="I195">
        <v>8.4426210000000008</v>
      </c>
    </row>
    <row r="196" spans="1:9" x14ac:dyDescent="0.25">
      <c r="A196">
        <v>195</v>
      </c>
      <c r="B196">
        <v>127.216263</v>
      </c>
      <c r="C196">
        <v>4.6409830000000003</v>
      </c>
      <c r="H196">
        <v>136.906228</v>
      </c>
      <c r="I196">
        <v>8.4426210000000008</v>
      </c>
    </row>
    <row r="197" spans="1:9" x14ac:dyDescent="0.25">
      <c r="A197">
        <v>196</v>
      </c>
      <c r="B197">
        <v>127.18917500000001</v>
      </c>
      <c r="C197">
        <v>4.6612879999999999</v>
      </c>
      <c r="D197">
        <v>118.48922000000002</v>
      </c>
      <c r="E197">
        <v>7.822654</v>
      </c>
      <c r="H197">
        <v>136.906228</v>
      </c>
      <c r="I197">
        <v>8.4426210000000008</v>
      </c>
    </row>
    <row r="198" spans="1:9" x14ac:dyDescent="0.25">
      <c r="A198">
        <v>197</v>
      </c>
      <c r="D198">
        <v>118.56452200000001</v>
      </c>
      <c r="E198">
        <v>7.7020479999999996</v>
      </c>
      <c r="H198">
        <v>136.906228</v>
      </c>
      <c r="I198">
        <v>8.4426210000000008</v>
      </c>
    </row>
    <row r="199" spans="1:9" x14ac:dyDescent="0.25">
      <c r="A199">
        <v>198</v>
      </c>
      <c r="D199">
        <v>118.56452200000001</v>
      </c>
      <c r="E199">
        <v>7.7020479999999996</v>
      </c>
      <c r="F199">
        <v>129.77542199999999</v>
      </c>
      <c r="G199">
        <v>4.9375999999999998</v>
      </c>
      <c r="H199">
        <v>136.97499100000002</v>
      </c>
      <c r="I199">
        <v>8.3711970000000004</v>
      </c>
    </row>
    <row r="200" spans="1:9" x14ac:dyDescent="0.25">
      <c r="A200">
        <v>199</v>
      </c>
      <c r="D200">
        <v>118.56452200000001</v>
      </c>
      <c r="E200">
        <v>7.7020479999999996</v>
      </c>
      <c r="F200">
        <v>129.63874100000001</v>
      </c>
      <c r="G200">
        <v>4.7890870000000003</v>
      </c>
    </row>
    <row r="201" spans="1:9" x14ac:dyDescent="0.25">
      <c r="A201">
        <v>200</v>
      </c>
      <c r="D201">
        <v>118.56452200000001</v>
      </c>
      <c r="E201">
        <v>7.7020479999999996</v>
      </c>
      <c r="F201">
        <v>129.63874100000001</v>
      </c>
      <c r="G201">
        <v>4.7890870000000003</v>
      </c>
    </row>
    <row r="202" spans="1:9" x14ac:dyDescent="0.25">
      <c r="A202">
        <v>201</v>
      </c>
      <c r="D202">
        <v>118.56452200000001</v>
      </c>
      <c r="E202">
        <v>7.7020479999999996</v>
      </c>
      <c r="F202">
        <v>129.63874100000001</v>
      </c>
      <c r="G202">
        <v>4.7890870000000003</v>
      </c>
    </row>
    <row r="203" spans="1:9" x14ac:dyDescent="0.25">
      <c r="A203">
        <v>202</v>
      </c>
      <c r="D203">
        <v>118.56452200000001</v>
      </c>
      <c r="E203">
        <v>7.7020479999999996</v>
      </c>
      <c r="F203">
        <v>129.63874100000001</v>
      </c>
      <c r="G203">
        <v>4.7890870000000003</v>
      </c>
    </row>
    <row r="204" spans="1:9" x14ac:dyDescent="0.25">
      <c r="A204">
        <v>203</v>
      </c>
      <c r="D204">
        <v>118.56452200000001</v>
      </c>
      <c r="E204">
        <v>7.7020479999999996</v>
      </c>
      <c r="F204">
        <v>129.63874100000001</v>
      </c>
      <c r="G204">
        <v>4.7890870000000003</v>
      </c>
    </row>
    <row r="205" spans="1:9" x14ac:dyDescent="0.25">
      <c r="A205">
        <v>204</v>
      </c>
      <c r="D205">
        <v>118.56452200000001</v>
      </c>
      <c r="E205">
        <v>7.7020479999999996</v>
      </c>
      <c r="F205">
        <v>129.63874100000001</v>
      </c>
      <c r="G205">
        <v>4.7890870000000003</v>
      </c>
    </row>
    <row r="206" spans="1:9" x14ac:dyDescent="0.25">
      <c r="A206">
        <v>205</v>
      </c>
      <c r="D206">
        <v>118.56452200000001</v>
      </c>
      <c r="E206">
        <v>7.7020479999999996</v>
      </c>
      <c r="F206">
        <v>129.63874100000001</v>
      </c>
      <c r="G206">
        <v>4.7890870000000003</v>
      </c>
    </row>
    <row r="207" spans="1:9" x14ac:dyDescent="0.25">
      <c r="A207">
        <v>206</v>
      </c>
      <c r="D207">
        <v>118.56452200000001</v>
      </c>
      <c r="E207">
        <v>7.7020479999999996</v>
      </c>
      <c r="F207">
        <v>129.63874100000001</v>
      </c>
      <c r="G207">
        <v>4.7890870000000003</v>
      </c>
    </row>
    <row r="208" spans="1:9" x14ac:dyDescent="0.25">
      <c r="A208">
        <v>207</v>
      </c>
      <c r="B208">
        <v>109.37275700000001</v>
      </c>
      <c r="C208">
        <v>5.3192640000000004</v>
      </c>
      <c r="D208">
        <v>118.48922000000002</v>
      </c>
      <c r="E208">
        <v>7.822654</v>
      </c>
      <c r="F208">
        <v>129.63874100000001</v>
      </c>
      <c r="G208">
        <v>4.7890870000000003</v>
      </c>
    </row>
    <row r="209" spans="1:9" x14ac:dyDescent="0.25">
      <c r="A209">
        <v>208</v>
      </c>
      <c r="B209">
        <v>109.418419</v>
      </c>
      <c r="C209">
        <v>5.3321709999999998</v>
      </c>
      <c r="F209">
        <v>129.77542199999999</v>
      </c>
      <c r="G209">
        <v>4.9375999999999998</v>
      </c>
    </row>
    <row r="210" spans="1:9" x14ac:dyDescent="0.25">
      <c r="A210">
        <v>209</v>
      </c>
      <c r="B210">
        <v>109.418419</v>
      </c>
      <c r="C210">
        <v>5.3321709999999998</v>
      </c>
    </row>
    <row r="211" spans="1:9" x14ac:dyDescent="0.25">
      <c r="A211">
        <v>210</v>
      </c>
      <c r="B211">
        <v>109.418419</v>
      </c>
      <c r="C211">
        <v>5.3321709999999998</v>
      </c>
      <c r="H211">
        <v>120.75752300000001</v>
      </c>
      <c r="I211">
        <v>8.7106180000000002</v>
      </c>
    </row>
    <row r="212" spans="1:9" x14ac:dyDescent="0.25">
      <c r="A212">
        <v>211</v>
      </c>
      <c r="B212">
        <v>109.418419</v>
      </c>
      <c r="C212">
        <v>5.3321709999999998</v>
      </c>
      <c r="H212">
        <v>120.789254</v>
      </c>
      <c r="I212">
        <v>8.6894960000000001</v>
      </c>
    </row>
    <row r="213" spans="1:9" x14ac:dyDescent="0.25">
      <c r="A213">
        <v>212</v>
      </c>
      <c r="B213">
        <v>109.418419</v>
      </c>
      <c r="C213">
        <v>5.3321709999999998</v>
      </c>
      <c r="H213">
        <v>120.789254</v>
      </c>
      <c r="I213">
        <v>8.6894960000000001</v>
      </c>
    </row>
    <row r="214" spans="1:9" x14ac:dyDescent="0.25">
      <c r="A214">
        <v>213</v>
      </c>
      <c r="B214">
        <v>109.418419</v>
      </c>
      <c r="C214">
        <v>5.3321709999999998</v>
      </c>
      <c r="H214">
        <v>120.789254</v>
      </c>
      <c r="I214">
        <v>8.6894960000000001</v>
      </c>
    </row>
    <row r="215" spans="1:9" x14ac:dyDescent="0.25">
      <c r="A215">
        <v>214</v>
      </c>
      <c r="B215">
        <v>109.418419</v>
      </c>
      <c r="C215">
        <v>5.3321709999999998</v>
      </c>
      <c r="H215">
        <v>120.789254</v>
      </c>
      <c r="I215">
        <v>8.6894960000000001</v>
      </c>
    </row>
    <row r="216" spans="1:9" x14ac:dyDescent="0.25">
      <c r="A216">
        <v>215</v>
      </c>
      <c r="B216">
        <v>109.418419</v>
      </c>
      <c r="C216">
        <v>5.3321709999999998</v>
      </c>
      <c r="H216">
        <v>120.789254</v>
      </c>
      <c r="I216">
        <v>8.6894960000000001</v>
      </c>
    </row>
    <row r="217" spans="1:9" x14ac:dyDescent="0.25">
      <c r="A217">
        <v>216</v>
      </c>
      <c r="B217">
        <v>109.418419</v>
      </c>
      <c r="C217">
        <v>5.3321709999999998</v>
      </c>
      <c r="H217">
        <v>120.789254</v>
      </c>
      <c r="I217">
        <v>8.6894960000000001</v>
      </c>
    </row>
    <row r="218" spans="1:9" x14ac:dyDescent="0.25">
      <c r="A218">
        <v>217</v>
      </c>
      <c r="B218">
        <v>109.418419</v>
      </c>
      <c r="C218">
        <v>5.3321709999999998</v>
      </c>
      <c r="H218">
        <v>120.789254</v>
      </c>
      <c r="I218">
        <v>8.6894960000000001</v>
      </c>
    </row>
    <row r="219" spans="1:9" x14ac:dyDescent="0.25">
      <c r="A219">
        <v>218</v>
      </c>
      <c r="B219">
        <v>109.418419</v>
      </c>
      <c r="C219">
        <v>5.3321709999999998</v>
      </c>
      <c r="H219">
        <v>120.789254</v>
      </c>
      <c r="I219">
        <v>8.6894960000000001</v>
      </c>
    </row>
    <row r="220" spans="1:9" x14ac:dyDescent="0.25">
      <c r="A220">
        <v>219</v>
      </c>
      <c r="B220">
        <v>109.37275700000001</v>
      </c>
      <c r="C220">
        <v>5.3192640000000004</v>
      </c>
      <c r="D220">
        <v>99.445927000000012</v>
      </c>
      <c r="E220">
        <v>8.3187499999999996</v>
      </c>
      <c r="H220">
        <v>120.789254</v>
      </c>
      <c r="I220">
        <v>8.6894960000000001</v>
      </c>
    </row>
    <row r="221" spans="1:9" x14ac:dyDescent="0.25">
      <c r="A221">
        <v>220</v>
      </c>
      <c r="D221">
        <v>99.481282000000007</v>
      </c>
      <c r="E221">
        <v>8.1957470000000008</v>
      </c>
      <c r="F221">
        <v>112.41122100000001</v>
      </c>
      <c r="G221">
        <v>4.9208150000000002</v>
      </c>
      <c r="H221">
        <v>120.789254</v>
      </c>
      <c r="I221">
        <v>8.6894960000000001</v>
      </c>
    </row>
    <row r="222" spans="1:9" x14ac:dyDescent="0.25">
      <c r="A222">
        <v>221</v>
      </c>
      <c r="D222">
        <v>99.481282000000007</v>
      </c>
      <c r="E222">
        <v>8.1957470000000008</v>
      </c>
      <c r="F222">
        <v>112.38474300000001</v>
      </c>
      <c r="G222">
        <v>4.7397020000000003</v>
      </c>
      <c r="H222">
        <v>120.75752300000001</v>
      </c>
      <c r="I222">
        <v>8.7106180000000002</v>
      </c>
    </row>
    <row r="223" spans="1:9" x14ac:dyDescent="0.25">
      <c r="A223">
        <v>222</v>
      </c>
      <c r="D223">
        <v>99.481282000000007</v>
      </c>
      <c r="E223">
        <v>8.1957470000000008</v>
      </c>
      <c r="F223">
        <v>112.38474300000001</v>
      </c>
      <c r="G223">
        <v>4.7397020000000003</v>
      </c>
    </row>
    <row r="224" spans="1:9" x14ac:dyDescent="0.25">
      <c r="A224">
        <v>223</v>
      </c>
      <c r="D224">
        <v>99.481282000000007</v>
      </c>
      <c r="E224">
        <v>8.1957470000000008</v>
      </c>
      <c r="F224">
        <v>112.38474300000001</v>
      </c>
      <c r="G224">
        <v>4.7397020000000003</v>
      </c>
    </row>
    <row r="225" spans="1:9" x14ac:dyDescent="0.25">
      <c r="A225">
        <v>224</v>
      </c>
      <c r="D225">
        <v>99.481282000000007</v>
      </c>
      <c r="E225">
        <v>8.1957470000000008</v>
      </c>
      <c r="F225">
        <v>112.38474300000001</v>
      </c>
      <c r="G225">
        <v>4.7397020000000003</v>
      </c>
    </row>
    <row r="226" spans="1:9" x14ac:dyDescent="0.25">
      <c r="A226">
        <v>225</v>
      </c>
      <c r="D226">
        <v>99.481282000000007</v>
      </c>
      <c r="E226">
        <v>8.1957470000000008</v>
      </c>
      <c r="F226">
        <v>112.38474300000001</v>
      </c>
      <c r="G226">
        <v>4.7397020000000003</v>
      </c>
    </row>
    <row r="227" spans="1:9" x14ac:dyDescent="0.25">
      <c r="A227">
        <v>226</v>
      </c>
      <c r="D227">
        <v>99.481282000000007</v>
      </c>
      <c r="E227">
        <v>8.1957470000000008</v>
      </c>
      <c r="F227">
        <v>112.38474300000001</v>
      </c>
      <c r="G227">
        <v>4.7397020000000003</v>
      </c>
    </row>
    <row r="228" spans="1:9" x14ac:dyDescent="0.25">
      <c r="A228">
        <v>227</v>
      </c>
      <c r="D228">
        <v>99.481282000000007</v>
      </c>
      <c r="E228">
        <v>8.1957470000000008</v>
      </c>
      <c r="F228">
        <v>112.38474300000001</v>
      </c>
      <c r="G228">
        <v>4.7397020000000003</v>
      </c>
    </row>
    <row r="229" spans="1:9" x14ac:dyDescent="0.25">
      <c r="A229">
        <v>228</v>
      </c>
      <c r="D229">
        <v>99.481282000000007</v>
      </c>
      <c r="E229">
        <v>8.1957470000000008</v>
      </c>
      <c r="F229">
        <v>112.38474300000001</v>
      </c>
      <c r="G229">
        <v>4.7397020000000003</v>
      </c>
    </row>
    <row r="230" spans="1:9" x14ac:dyDescent="0.25">
      <c r="A230">
        <v>229</v>
      </c>
      <c r="D230">
        <v>99.481282000000007</v>
      </c>
      <c r="E230">
        <v>8.1957470000000008</v>
      </c>
      <c r="F230">
        <v>112.38474300000001</v>
      </c>
      <c r="G230">
        <v>4.7397020000000003</v>
      </c>
    </row>
    <row r="231" spans="1:9" x14ac:dyDescent="0.25">
      <c r="A231">
        <v>230</v>
      </c>
      <c r="B231">
        <v>90.542412000000013</v>
      </c>
      <c r="C231">
        <v>5.630064</v>
      </c>
      <c r="D231">
        <v>99.445927000000012</v>
      </c>
      <c r="E231">
        <v>8.3187499999999996</v>
      </c>
      <c r="F231">
        <v>112.38474300000001</v>
      </c>
      <c r="G231">
        <v>4.7397020000000003</v>
      </c>
    </row>
    <row r="232" spans="1:9" x14ac:dyDescent="0.25">
      <c r="A232">
        <v>231</v>
      </c>
      <c r="B232">
        <v>90.631794000000014</v>
      </c>
      <c r="C232">
        <v>5.628431</v>
      </c>
      <c r="F232">
        <v>112.41122100000001</v>
      </c>
      <c r="G232">
        <v>4.9208150000000002</v>
      </c>
    </row>
    <row r="233" spans="1:9" x14ac:dyDescent="0.25">
      <c r="A233">
        <v>232</v>
      </c>
      <c r="B233">
        <v>90.631794000000014</v>
      </c>
      <c r="C233">
        <v>5.628431</v>
      </c>
    </row>
    <row r="234" spans="1:9" x14ac:dyDescent="0.25">
      <c r="A234">
        <v>233</v>
      </c>
      <c r="B234">
        <v>90.631794000000014</v>
      </c>
      <c r="C234">
        <v>5.628431</v>
      </c>
      <c r="H234">
        <v>102.08829200000001</v>
      </c>
      <c r="I234">
        <v>8.7106180000000002</v>
      </c>
    </row>
    <row r="235" spans="1:9" x14ac:dyDescent="0.25">
      <c r="A235">
        <v>234</v>
      </c>
      <c r="B235">
        <v>90.631794000000014</v>
      </c>
      <c r="C235">
        <v>5.628431</v>
      </c>
      <c r="H235">
        <v>102.10150200000001</v>
      </c>
      <c r="I235">
        <v>8.7388309999999993</v>
      </c>
    </row>
    <row r="236" spans="1:9" x14ac:dyDescent="0.25">
      <c r="A236">
        <v>235</v>
      </c>
      <c r="B236">
        <v>90.631794000000014</v>
      </c>
      <c r="C236">
        <v>5.6777660000000001</v>
      </c>
      <c r="H236">
        <v>102.10150200000001</v>
      </c>
      <c r="I236">
        <v>8.7388309999999993</v>
      </c>
    </row>
    <row r="237" spans="1:9" x14ac:dyDescent="0.25">
      <c r="A237">
        <v>236</v>
      </c>
      <c r="B237">
        <v>90.631794000000014</v>
      </c>
      <c r="C237">
        <v>5.6777660000000001</v>
      </c>
      <c r="H237">
        <v>102.10150200000001</v>
      </c>
      <c r="I237">
        <v>8.7388309999999993</v>
      </c>
    </row>
    <row r="238" spans="1:9" x14ac:dyDescent="0.25">
      <c r="A238">
        <v>237</v>
      </c>
      <c r="B238">
        <v>90.631794000000014</v>
      </c>
      <c r="C238">
        <v>5.6777660000000001</v>
      </c>
      <c r="H238">
        <v>102.10150200000001</v>
      </c>
      <c r="I238">
        <v>8.7388309999999993</v>
      </c>
    </row>
    <row r="239" spans="1:9" x14ac:dyDescent="0.25">
      <c r="A239">
        <v>238</v>
      </c>
      <c r="B239">
        <v>90.631794000000014</v>
      </c>
      <c r="C239">
        <v>5.6777660000000001</v>
      </c>
      <c r="H239">
        <v>102.10150200000001</v>
      </c>
      <c r="I239">
        <v>8.7388309999999993</v>
      </c>
    </row>
    <row r="240" spans="1:9" x14ac:dyDescent="0.25">
      <c r="A240">
        <v>239</v>
      </c>
      <c r="B240">
        <v>90.631794000000014</v>
      </c>
      <c r="C240">
        <v>5.6777660000000001</v>
      </c>
      <c r="H240">
        <v>102.10150200000001</v>
      </c>
      <c r="I240">
        <v>8.7388309999999993</v>
      </c>
    </row>
    <row r="241" spans="1:15" x14ac:dyDescent="0.25">
      <c r="A241">
        <v>240</v>
      </c>
      <c r="B241">
        <v>90.631794000000014</v>
      </c>
      <c r="C241">
        <v>5.6777660000000001</v>
      </c>
      <c r="H241">
        <v>102.10150200000001</v>
      </c>
      <c r="I241">
        <v>8.7388309999999993</v>
      </c>
    </row>
    <row r="242" spans="1:15" x14ac:dyDescent="0.25">
      <c r="A242">
        <v>241</v>
      </c>
      <c r="B242">
        <v>90.631794000000014</v>
      </c>
      <c r="C242">
        <v>5.6777660000000001</v>
      </c>
      <c r="H242">
        <v>102.10150200000001</v>
      </c>
      <c r="I242">
        <v>8.7388309999999993</v>
      </c>
    </row>
    <row r="243" spans="1:15" x14ac:dyDescent="0.25">
      <c r="A243">
        <v>242</v>
      </c>
      <c r="B243">
        <v>90.542412000000013</v>
      </c>
      <c r="C243">
        <v>5.630064</v>
      </c>
      <c r="D243">
        <v>82.496811000000008</v>
      </c>
      <c r="E243">
        <v>8.5744009999999999</v>
      </c>
      <c r="H243">
        <v>102.10150200000001</v>
      </c>
      <c r="I243">
        <v>8.7388309999999993</v>
      </c>
    </row>
    <row r="244" spans="1:15" x14ac:dyDescent="0.25">
      <c r="A244">
        <v>243</v>
      </c>
      <c r="D244">
        <v>82.523900000000012</v>
      </c>
      <c r="E244">
        <v>8.4920059999999999</v>
      </c>
      <c r="F244">
        <v>93.97651900000001</v>
      </c>
      <c r="G244">
        <v>4.5256319999999999</v>
      </c>
      <c r="H244">
        <v>102.08829200000001</v>
      </c>
      <c r="I244">
        <v>8.7106180000000002</v>
      </c>
    </row>
    <row r="245" spans="1:15" x14ac:dyDescent="0.25">
      <c r="A245">
        <v>244</v>
      </c>
      <c r="D245">
        <v>82.523900000000012</v>
      </c>
      <c r="E245">
        <v>8.4920059999999999</v>
      </c>
      <c r="F245">
        <v>93.97651900000001</v>
      </c>
      <c r="G245">
        <v>4.5256319999999999</v>
      </c>
    </row>
    <row r="246" spans="1:15" x14ac:dyDescent="0.25">
      <c r="A246">
        <v>245</v>
      </c>
      <c r="D246">
        <v>82.523900000000012</v>
      </c>
      <c r="E246">
        <v>8.4920059999999999</v>
      </c>
      <c r="F246">
        <v>93.97651900000001</v>
      </c>
      <c r="G246">
        <v>4.5256319999999999</v>
      </c>
    </row>
    <row r="247" spans="1:15" x14ac:dyDescent="0.25">
      <c r="A247">
        <v>246</v>
      </c>
      <c r="D247">
        <v>82.523900000000012</v>
      </c>
      <c r="E247">
        <v>8.4920059999999999</v>
      </c>
      <c r="F247">
        <v>93.97651900000001</v>
      </c>
      <c r="G247">
        <v>4.5256319999999999</v>
      </c>
    </row>
    <row r="248" spans="1:15" x14ac:dyDescent="0.25">
      <c r="A248">
        <v>247</v>
      </c>
      <c r="D248">
        <v>82.523900000000012</v>
      </c>
      <c r="E248">
        <v>8.4920059999999999</v>
      </c>
      <c r="F248">
        <v>93.97651900000001</v>
      </c>
      <c r="G248">
        <v>4.5256319999999999</v>
      </c>
    </row>
    <row r="249" spans="1:15" x14ac:dyDescent="0.25">
      <c r="A249">
        <v>248</v>
      </c>
      <c r="D249">
        <v>82.523900000000012</v>
      </c>
      <c r="E249">
        <v>8.4920059999999999</v>
      </c>
      <c r="F249">
        <v>93.97651900000001</v>
      </c>
      <c r="G249">
        <v>4.5256319999999999</v>
      </c>
    </row>
    <row r="250" spans="1:15" x14ac:dyDescent="0.25">
      <c r="A250">
        <v>249</v>
      </c>
      <c r="D250">
        <v>82.523900000000012</v>
      </c>
      <c r="E250">
        <v>8.4920059999999999</v>
      </c>
      <c r="F250">
        <v>93.97651900000001</v>
      </c>
      <c r="G250">
        <v>4.5256319999999999</v>
      </c>
    </row>
    <row r="251" spans="1:15" x14ac:dyDescent="0.25">
      <c r="A251">
        <v>250</v>
      </c>
      <c r="D251">
        <v>82.523900000000012</v>
      </c>
      <c r="E251">
        <v>8.4920059999999999</v>
      </c>
      <c r="F251">
        <v>93.97651900000001</v>
      </c>
      <c r="G251">
        <v>4.5256319999999999</v>
      </c>
    </row>
    <row r="252" spans="1:15" x14ac:dyDescent="0.25">
      <c r="A252">
        <v>251</v>
      </c>
      <c r="D252">
        <v>82.523900000000012</v>
      </c>
      <c r="E252">
        <v>8.4920059999999999</v>
      </c>
      <c r="F252">
        <v>93.97651900000001</v>
      </c>
      <c r="G252">
        <v>4.5256319999999999</v>
      </c>
    </row>
    <row r="253" spans="1:15" x14ac:dyDescent="0.25">
      <c r="A253">
        <v>252</v>
      </c>
      <c r="D253">
        <v>82.523900000000012</v>
      </c>
      <c r="E253">
        <v>8.4920059999999999</v>
      </c>
      <c r="F253">
        <v>93.97651900000001</v>
      </c>
      <c r="G253">
        <v>4.5256319999999999</v>
      </c>
    </row>
    <row r="254" spans="1:15" x14ac:dyDescent="0.25">
      <c r="A254">
        <v>253</v>
      </c>
      <c r="B254">
        <v>75.888787000000008</v>
      </c>
      <c r="C254">
        <v>5.9951470000000002</v>
      </c>
      <c r="D254">
        <v>82.496811000000008</v>
      </c>
      <c r="E254">
        <v>8.5744009999999999</v>
      </c>
      <c r="F254">
        <v>93.97651900000001</v>
      </c>
      <c r="G254">
        <v>4.5256319999999999</v>
      </c>
    </row>
    <row r="255" spans="1:15" x14ac:dyDescent="0.25">
      <c r="A255">
        <v>254</v>
      </c>
      <c r="B255">
        <v>75.800272000000007</v>
      </c>
      <c r="C255">
        <v>6.0234110000000003</v>
      </c>
      <c r="F255">
        <v>93.97651900000001</v>
      </c>
      <c r="G255">
        <v>4.5256319999999999</v>
      </c>
      <c r="N255">
        <v>86.429514000000012</v>
      </c>
      <c r="O255">
        <v>8.2945170000000008</v>
      </c>
    </row>
    <row r="256" spans="1:15" x14ac:dyDescent="0.25">
      <c r="A256">
        <v>255</v>
      </c>
      <c r="B256">
        <v>75.800272000000007</v>
      </c>
      <c r="C256">
        <v>6.0234110000000003</v>
      </c>
      <c r="N256">
        <v>86.429514000000012</v>
      </c>
      <c r="O256">
        <v>8.2945170000000008</v>
      </c>
    </row>
    <row r="257" spans="1:15" x14ac:dyDescent="0.25">
      <c r="A257">
        <v>256</v>
      </c>
      <c r="B257">
        <v>75.800272000000007</v>
      </c>
      <c r="C257">
        <v>6.0234110000000003</v>
      </c>
      <c r="N257">
        <v>86.429514000000012</v>
      </c>
      <c r="O257">
        <v>8.2945170000000008</v>
      </c>
    </row>
    <row r="258" spans="1:15" x14ac:dyDescent="0.25">
      <c r="A258">
        <v>257</v>
      </c>
      <c r="B258">
        <v>75.800272000000007</v>
      </c>
      <c r="C258">
        <v>6.0234110000000003</v>
      </c>
      <c r="N258">
        <v>86.429514000000012</v>
      </c>
      <c r="O258">
        <v>8.2945170000000008</v>
      </c>
    </row>
    <row r="259" spans="1:15" x14ac:dyDescent="0.25">
      <c r="A259">
        <v>258</v>
      </c>
      <c r="B259">
        <v>75.800272000000007</v>
      </c>
      <c r="C259">
        <v>6.0234110000000003</v>
      </c>
      <c r="N259">
        <v>86.429514000000012</v>
      </c>
      <c r="O259">
        <v>8.2945170000000008</v>
      </c>
    </row>
    <row r="260" spans="1:15" x14ac:dyDescent="0.25">
      <c r="A260">
        <v>259</v>
      </c>
      <c r="B260">
        <v>75.800272000000007</v>
      </c>
      <c r="C260">
        <v>6.0234110000000003</v>
      </c>
      <c r="N260">
        <v>86.429514000000012</v>
      </c>
      <c r="O260">
        <v>8.2945170000000008</v>
      </c>
    </row>
    <row r="261" spans="1:15" x14ac:dyDescent="0.25">
      <c r="A261">
        <v>260</v>
      </c>
      <c r="B261">
        <v>75.800272000000007</v>
      </c>
      <c r="C261">
        <v>6.0234110000000003</v>
      </c>
      <c r="N261">
        <v>86.429514000000012</v>
      </c>
      <c r="O261">
        <v>8.2945170000000008</v>
      </c>
    </row>
    <row r="262" spans="1:15" x14ac:dyDescent="0.25">
      <c r="A262">
        <v>261</v>
      </c>
      <c r="B262">
        <v>75.800272000000007</v>
      </c>
      <c r="C262">
        <v>6.0234110000000003</v>
      </c>
      <c r="N262">
        <v>86.429514000000012</v>
      </c>
      <c r="O262">
        <v>8.2945170000000008</v>
      </c>
    </row>
    <row r="263" spans="1:15" x14ac:dyDescent="0.25">
      <c r="A263">
        <v>262</v>
      </c>
      <c r="B263">
        <v>75.800272000000007</v>
      </c>
      <c r="C263">
        <v>6.0234110000000003</v>
      </c>
      <c r="N263">
        <v>86.429514000000012</v>
      </c>
      <c r="O263">
        <v>8.2945170000000008</v>
      </c>
    </row>
    <row r="264" spans="1:15" x14ac:dyDescent="0.25">
      <c r="A264">
        <v>263</v>
      </c>
      <c r="B264">
        <v>75.800272000000007</v>
      </c>
      <c r="C264">
        <v>6.0234110000000003</v>
      </c>
      <c r="D264">
        <v>70.495191000000005</v>
      </c>
      <c r="E264">
        <v>8.8551509999999993</v>
      </c>
      <c r="N264">
        <v>86.429514000000012</v>
      </c>
      <c r="O264">
        <v>8.2945170000000008</v>
      </c>
    </row>
    <row r="265" spans="1:15" x14ac:dyDescent="0.25">
      <c r="A265">
        <v>264</v>
      </c>
      <c r="B265">
        <v>75.800272000000007</v>
      </c>
      <c r="C265">
        <v>6.0234110000000003</v>
      </c>
      <c r="D265">
        <v>70.460907000000006</v>
      </c>
      <c r="E265">
        <v>8.7882160000000002</v>
      </c>
      <c r="N265">
        <v>86.429514000000012</v>
      </c>
      <c r="O265">
        <v>8.2945170000000008</v>
      </c>
    </row>
    <row r="266" spans="1:15" x14ac:dyDescent="0.25">
      <c r="A266">
        <v>265</v>
      </c>
      <c r="B266">
        <v>75.888787000000008</v>
      </c>
      <c r="C266">
        <v>5.9951470000000002</v>
      </c>
      <c r="D266">
        <v>70.460907000000006</v>
      </c>
      <c r="E266">
        <v>8.7882160000000002</v>
      </c>
      <c r="L266">
        <v>79.440898000000004</v>
      </c>
      <c r="M266">
        <v>5.0432069999999998</v>
      </c>
    </row>
    <row r="267" spans="1:15" x14ac:dyDescent="0.25">
      <c r="A267">
        <v>266</v>
      </c>
      <c r="D267">
        <v>70.460907000000006</v>
      </c>
      <c r="E267">
        <v>8.7882160000000002</v>
      </c>
      <c r="L267">
        <v>79.508140000000012</v>
      </c>
      <c r="M267">
        <v>5.0852969999999997</v>
      </c>
    </row>
    <row r="268" spans="1:15" x14ac:dyDescent="0.25">
      <c r="A268">
        <v>267</v>
      </c>
      <c r="D268">
        <v>70.460907000000006</v>
      </c>
      <c r="E268">
        <v>8.7882160000000002</v>
      </c>
      <c r="L268">
        <v>79.508140000000012</v>
      </c>
      <c r="M268">
        <v>5.0852969999999997</v>
      </c>
    </row>
    <row r="269" spans="1:15" x14ac:dyDescent="0.25">
      <c r="A269">
        <v>268</v>
      </c>
      <c r="D269">
        <v>70.460907000000006</v>
      </c>
      <c r="E269">
        <v>8.7882160000000002</v>
      </c>
      <c r="L269">
        <v>79.508140000000012</v>
      </c>
      <c r="M269">
        <v>5.0852969999999997</v>
      </c>
    </row>
    <row r="270" spans="1:15" x14ac:dyDescent="0.25">
      <c r="A270">
        <v>269</v>
      </c>
      <c r="D270">
        <v>70.460907000000006</v>
      </c>
      <c r="E270">
        <v>8.7882160000000002</v>
      </c>
      <c r="L270">
        <v>79.508140000000012</v>
      </c>
      <c r="M270">
        <v>5.0852969999999997</v>
      </c>
    </row>
    <row r="271" spans="1:15" x14ac:dyDescent="0.25">
      <c r="A271">
        <v>270</v>
      </c>
      <c r="D271">
        <v>70.460907000000006</v>
      </c>
      <c r="E271">
        <v>8.7882160000000002</v>
      </c>
      <c r="L271">
        <v>79.508140000000012</v>
      </c>
      <c r="M271">
        <v>5.0852969999999997</v>
      </c>
    </row>
    <row r="272" spans="1:15" x14ac:dyDescent="0.25">
      <c r="A272">
        <v>271</v>
      </c>
      <c r="D272">
        <v>70.460907000000006</v>
      </c>
      <c r="E272">
        <v>8.7882160000000002</v>
      </c>
      <c r="L272">
        <v>79.508140000000012</v>
      </c>
      <c r="M272">
        <v>5.0852969999999997</v>
      </c>
    </row>
    <row r="273" spans="1:13" x14ac:dyDescent="0.25">
      <c r="A273">
        <v>272</v>
      </c>
      <c r="D273">
        <v>70.460907000000006</v>
      </c>
      <c r="E273">
        <v>8.7882160000000002</v>
      </c>
      <c r="L273">
        <v>79.508140000000012</v>
      </c>
      <c r="M273">
        <v>5.0852969999999997</v>
      </c>
    </row>
    <row r="274" spans="1:13" x14ac:dyDescent="0.25">
      <c r="A274">
        <v>273</v>
      </c>
      <c r="D274">
        <v>70.460907000000006</v>
      </c>
      <c r="E274">
        <v>8.7882160000000002</v>
      </c>
      <c r="L274">
        <v>79.508140000000012</v>
      </c>
      <c r="M274">
        <v>5.0852969999999997</v>
      </c>
    </row>
    <row r="275" spans="1:13" x14ac:dyDescent="0.25">
      <c r="A275">
        <v>274</v>
      </c>
      <c r="D275">
        <v>70.460907000000006</v>
      </c>
      <c r="E275">
        <v>8.7882160000000002</v>
      </c>
      <c r="L275">
        <v>79.508140000000012</v>
      </c>
      <c r="M275">
        <v>5.0852969999999997</v>
      </c>
    </row>
    <row r="276" spans="1:13" x14ac:dyDescent="0.25">
      <c r="A276">
        <v>275</v>
      </c>
      <c r="B276">
        <v>62.059608000000004</v>
      </c>
      <c r="C276">
        <v>5.0333399999999999</v>
      </c>
      <c r="D276">
        <v>70.460907000000006</v>
      </c>
      <c r="E276">
        <v>8.7882160000000002</v>
      </c>
      <c r="L276">
        <v>79.508140000000012</v>
      </c>
      <c r="M276">
        <v>5.0852969999999997</v>
      </c>
    </row>
    <row r="277" spans="1:13" x14ac:dyDescent="0.25">
      <c r="A277">
        <v>276</v>
      </c>
      <c r="B277">
        <v>62.058078000000002</v>
      </c>
      <c r="C277">
        <v>4.985798</v>
      </c>
      <c r="D277">
        <v>70.495191000000005</v>
      </c>
      <c r="E277">
        <v>8.8551509999999993</v>
      </c>
      <c r="L277">
        <v>79.440898000000004</v>
      </c>
      <c r="M277">
        <v>5.0432069999999998</v>
      </c>
    </row>
    <row r="278" spans="1:13" x14ac:dyDescent="0.25">
      <c r="A278">
        <v>277</v>
      </c>
      <c r="B278">
        <v>62.058078000000002</v>
      </c>
      <c r="C278">
        <v>4.985798</v>
      </c>
      <c r="L278">
        <v>79.440898000000004</v>
      </c>
      <c r="M278">
        <v>5.0432069999999998</v>
      </c>
    </row>
    <row r="279" spans="1:13" x14ac:dyDescent="0.25">
      <c r="A279">
        <v>278</v>
      </c>
      <c r="B279">
        <v>62.058078000000002</v>
      </c>
      <c r="C279">
        <v>4.985798</v>
      </c>
    </row>
    <row r="280" spans="1:13" x14ac:dyDescent="0.25">
      <c r="A280">
        <v>279</v>
      </c>
      <c r="B280">
        <v>62.058078000000002</v>
      </c>
      <c r="C280">
        <v>4.985798</v>
      </c>
      <c r="H280">
        <v>71.843947</v>
      </c>
      <c r="I280">
        <v>9.2839559999999999</v>
      </c>
    </row>
    <row r="281" spans="1:13" x14ac:dyDescent="0.25">
      <c r="A281">
        <v>280</v>
      </c>
      <c r="B281">
        <v>62.058078000000002</v>
      </c>
      <c r="C281">
        <v>4.985798</v>
      </c>
      <c r="H281">
        <v>71.894608000000005</v>
      </c>
      <c r="I281">
        <v>9.4794040000000006</v>
      </c>
    </row>
    <row r="282" spans="1:13" x14ac:dyDescent="0.25">
      <c r="A282">
        <v>281</v>
      </c>
      <c r="B282">
        <v>62.058078000000002</v>
      </c>
      <c r="C282">
        <v>4.985798</v>
      </c>
      <c r="H282">
        <v>71.894608000000005</v>
      </c>
      <c r="I282">
        <v>9.4794040000000006</v>
      </c>
    </row>
    <row r="283" spans="1:13" x14ac:dyDescent="0.25">
      <c r="A283">
        <v>282</v>
      </c>
      <c r="B283">
        <v>62.058078000000002</v>
      </c>
      <c r="C283">
        <v>4.985798</v>
      </c>
      <c r="H283">
        <v>71.894608000000005</v>
      </c>
      <c r="I283">
        <v>9.4794040000000006</v>
      </c>
    </row>
    <row r="284" spans="1:13" x14ac:dyDescent="0.25">
      <c r="A284">
        <v>283</v>
      </c>
      <c r="B284">
        <v>62.058078000000002</v>
      </c>
      <c r="C284">
        <v>4.985798</v>
      </c>
      <c r="H284">
        <v>71.894608000000005</v>
      </c>
      <c r="I284">
        <v>9.4794040000000006</v>
      </c>
    </row>
    <row r="285" spans="1:13" x14ac:dyDescent="0.25">
      <c r="A285">
        <v>284</v>
      </c>
      <c r="B285">
        <v>62.058078000000002</v>
      </c>
      <c r="C285">
        <v>4.985798</v>
      </c>
      <c r="H285">
        <v>71.894608000000005</v>
      </c>
      <c r="I285">
        <v>9.4794040000000006</v>
      </c>
    </row>
    <row r="286" spans="1:13" x14ac:dyDescent="0.25">
      <c r="A286">
        <v>285</v>
      </c>
      <c r="B286">
        <v>62.058078000000002</v>
      </c>
      <c r="C286">
        <v>4.985798</v>
      </c>
      <c r="H286">
        <v>71.894608000000005</v>
      </c>
      <c r="I286">
        <v>9.4794040000000006</v>
      </c>
    </row>
    <row r="287" spans="1:13" x14ac:dyDescent="0.25">
      <c r="A287">
        <v>286</v>
      </c>
      <c r="B287">
        <v>62.058078000000002</v>
      </c>
      <c r="C287">
        <v>4.985798</v>
      </c>
      <c r="D287">
        <v>53.991695000000007</v>
      </c>
      <c r="E287">
        <v>8.4757350000000002</v>
      </c>
      <c r="H287">
        <v>71.894608000000005</v>
      </c>
      <c r="I287">
        <v>9.4794040000000006</v>
      </c>
    </row>
    <row r="288" spans="1:13" x14ac:dyDescent="0.25">
      <c r="A288">
        <v>287</v>
      </c>
      <c r="B288">
        <v>62.059608000000004</v>
      </c>
      <c r="C288">
        <v>5.0333399999999999</v>
      </c>
      <c r="D288">
        <v>54.000877000000003</v>
      </c>
      <c r="E288">
        <v>8.4906810000000004</v>
      </c>
      <c r="H288">
        <v>71.894608000000005</v>
      </c>
      <c r="I288">
        <v>9.4794040000000006</v>
      </c>
    </row>
    <row r="289" spans="1:9" x14ac:dyDescent="0.25">
      <c r="A289">
        <v>288</v>
      </c>
      <c r="B289">
        <v>62.059608000000004</v>
      </c>
      <c r="C289">
        <v>5.0333399999999999</v>
      </c>
      <c r="D289">
        <v>54.000877000000003</v>
      </c>
      <c r="E289">
        <v>8.4906810000000004</v>
      </c>
      <c r="H289">
        <v>71.843947</v>
      </c>
      <c r="I289">
        <v>9.2839559999999999</v>
      </c>
    </row>
    <row r="290" spans="1:9" x14ac:dyDescent="0.25">
      <c r="A290">
        <v>289</v>
      </c>
      <c r="D290">
        <v>54.000877000000003</v>
      </c>
      <c r="E290">
        <v>8.4906810000000004</v>
      </c>
      <c r="H290">
        <v>71.843947</v>
      </c>
      <c r="I290">
        <v>9.2839559999999999</v>
      </c>
    </row>
    <row r="291" spans="1:9" x14ac:dyDescent="0.25">
      <c r="A291">
        <v>290</v>
      </c>
      <c r="D291">
        <v>54.000877000000003</v>
      </c>
      <c r="E291">
        <v>8.4906810000000004</v>
      </c>
      <c r="H291">
        <v>71.843947</v>
      </c>
      <c r="I291">
        <v>9.2839559999999999</v>
      </c>
    </row>
    <row r="292" spans="1:9" x14ac:dyDescent="0.25">
      <c r="A292">
        <v>291</v>
      </c>
      <c r="D292">
        <v>54.000877000000003</v>
      </c>
      <c r="E292">
        <v>8.4906810000000004</v>
      </c>
      <c r="H292">
        <v>71.843947</v>
      </c>
      <c r="I292">
        <v>9.2839559999999999</v>
      </c>
    </row>
    <row r="293" spans="1:9" x14ac:dyDescent="0.25">
      <c r="A293">
        <v>292</v>
      </c>
      <c r="D293">
        <v>54.000877000000003</v>
      </c>
      <c r="E293">
        <v>8.4906810000000004</v>
      </c>
      <c r="F293">
        <v>63.150653000000005</v>
      </c>
      <c r="G293">
        <v>3.9592770000000002</v>
      </c>
      <c r="H293">
        <v>71.843947</v>
      </c>
      <c r="I293">
        <v>9.2839559999999999</v>
      </c>
    </row>
    <row r="294" spans="1:9" x14ac:dyDescent="0.25">
      <c r="A294">
        <v>293</v>
      </c>
      <c r="D294">
        <v>54.000877000000003</v>
      </c>
      <c r="E294">
        <v>8.4906810000000004</v>
      </c>
      <c r="F294">
        <v>63.244411000000007</v>
      </c>
      <c r="G294">
        <v>3.8010449999999998</v>
      </c>
      <c r="H294">
        <v>71.843947</v>
      </c>
      <c r="I294">
        <v>9.2839559999999999</v>
      </c>
    </row>
    <row r="295" spans="1:9" x14ac:dyDescent="0.25">
      <c r="A295">
        <v>294</v>
      </c>
      <c r="D295">
        <v>54.000877000000003</v>
      </c>
      <c r="E295">
        <v>8.4906810000000004</v>
      </c>
      <c r="F295">
        <v>63.244411000000007</v>
      </c>
      <c r="G295">
        <v>3.8010449999999998</v>
      </c>
    </row>
    <row r="296" spans="1:9" x14ac:dyDescent="0.25">
      <c r="A296">
        <v>295</v>
      </c>
      <c r="D296">
        <v>54.000877000000003</v>
      </c>
      <c r="E296">
        <v>8.4906810000000004</v>
      </c>
      <c r="F296">
        <v>63.244411000000007</v>
      </c>
      <c r="G296">
        <v>3.8010449999999998</v>
      </c>
    </row>
    <row r="297" spans="1:9" x14ac:dyDescent="0.25">
      <c r="A297">
        <v>296</v>
      </c>
      <c r="D297">
        <v>54.000877000000003</v>
      </c>
      <c r="E297">
        <v>8.4906810000000004</v>
      </c>
      <c r="F297">
        <v>63.244411000000007</v>
      </c>
      <c r="G297">
        <v>3.8010449999999998</v>
      </c>
    </row>
    <row r="298" spans="1:9" x14ac:dyDescent="0.25">
      <c r="A298">
        <v>297</v>
      </c>
      <c r="D298">
        <v>54.000877000000003</v>
      </c>
      <c r="E298">
        <v>8.4906810000000004</v>
      </c>
      <c r="F298">
        <v>63.244411000000007</v>
      </c>
      <c r="G298">
        <v>3.8010449999999998</v>
      </c>
    </row>
    <row r="299" spans="1:9" x14ac:dyDescent="0.25">
      <c r="A299">
        <v>298</v>
      </c>
      <c r="D299">
        <v>54.000877000000003</v>
      </c>
      <c r="E299">
        <v>8.4906810000000004</v>
      </c>
      <c r="F299">
        <v>63.244411000000007</v>
      </c>
      <c r="G299">
        <v>3.8010449999999998</v>
      </c>
    </row>
    <row r="300" spans="1:9" x14ac:dyDescent="0.25">
      <c r="A300">
        <v>299</v>
      </c>
      <c r="D300">
        <v>54.000877000000003</v>
      </c>
      <c r="E300">
        <v>8.4906810000000004</v>
      </c>
      <c r="F300">
        <v>63.244411000000007</v>
      </c>
      <c r="G300">
        <v>3.8010449999999998</v>
      </c>
    </row>
    <row r="301" spans="1:9" x14ac:dyDescent="0.25">
      <c r="A301">
        <v>300</v>
      </c>
      <c r="B301">
        <v>45.320235000000004</v>
      </c>
      <c r="C301">
        <v>5.7213599999999998</v>
      </c>
      <c r="D301">
        <v>53.991695000000007</v>
      </c>
      <c r="E301">
        <v>8.4757350000000002</v>
      </c>
      <c r="F301">
        <v>63.244411000000007</v>
      </c>
      <c r="G301">
        <v>3.8010449999999998</v>
      </c>
    </row>
    <row r="302" spans="1:9" x14ac:dyDescent="0.25">
      <c r="A302">
        <v>301</v>
      </c>
      <c r="B302">
        <v>45.399913000000005</v>
      </c>
      <c r="C302">
        <v>5.7756340000000002</v>
      </c>
      <c r="F302">
        <v>63.244411000000007</v>
      </c>
      <c r="G302">
        <v>3.8010449999999998</v>
      </c>
    </row>
    <row r="303" spans="1:9" x14ac:dyDescent="0.25">
      <c r="A303">
        <v>302</v>
      </c>
      <c r="B303">
        <v>45.399913000000005</v>
      </c>
      <c r="C303">
        <v>5.7756340000000002</v>
      </c>
      <c r="F303">
        <v>63.244411000000007</v>
      </c>
      <c r="G303">
        <v>3.8010449999999998</v>
      </c>
    </row>
    <row r="304" spans="1:9" x14ac:dyDescent="0.25">
      <c r="A304">
        <v>303</v>
      </c>
      <c r="B304">
        <v>45.399913000000005</v>
      </c>
      <c r="C304">
        <v>5.7756340000000002</v>
      </c>
      <c r="F304">
        <v>63.244411000000007</v>
      </c>
      <c r="G304">
        <v>3.8010449999999998</v>
      </c>
    </row>
    <row r="305" spans="1:9" x14ac:dyDescent="0.25">
      <c r="A305">
        <v>304</v>
      </c>
      <c r="B305">
        <v>45.399913000000005</v>
      </c>
      <c r="C305">
        <v>5.7756340000000002</v>
      </c>
      <c r="F305">
        <v>63.244411000000007</v>
      </c>
      <c r="G305">
        <v>3.8010449999999998</v>
      </c>
    </row>
    <row r="306" spans="1:9" x14ac:dyDescent="0.25">
      <c r="A306">
        <v>305</v>
      </c>
      <c r="B306">
        <v>45.399913000000005</v>
      </c>
      <c r="C306">
        <v>5.7756340000000002</v>
      </c>
      <c r="F306">
        <v>63.150653000000005</v>
      </c>
      <c r="G306">
        <v>3.9592770000000002</v>
      </c>
      <c r="H306">
        <v>55.195373000000004</v>
      </c>
      <c r="I306">
        <v>7.9810930000000004</v>
      </c>
    </row>
    <row r="307" spans="1:9" x14ac:dyDescent="0.25">
      <c r="A307">
        <v>306</v>
      </c>
      <c r="B307">
        <v>45.399913000000005</v>
      </c>
      <c r="C307">
        <v>5.7756340000000002</v>
      </c>
      <c r="H307">
        <v>55.236640000000001</v>
      </c>
      <c r="I307">
        <v>7.9970080000000001</v>
      </c>
    </row>
    <row r="308" spans="1:9" x14ac:dyDescent="0.25">
      <c r="A308">
        <v>307</v>
      </c>
      <c r="B308">
        <v>45.399913000000005</v>
      </c>
      <c r="C308">
        <v>5.7756340000000002</v>
      </c>
      <c r="H308">
        <v>55.236640000000001</v>
      </c>
      <c r="I308">
        <v>7.9970080000000001</v>
      </c>
    </row>
    <row r="309" spans="1:9" x14ac:dyDescent="0.25">
      <c r="A309">
        <v>308</v>
      </c>
      <c r="B309">
        <v>45.399913000000005</v>
      </c>
      <c r="C309">
        <v>5.7756340000000002</v>
      </c>
      <c r="H309">
        <v>55.236640000000001</v>
      </c>
      <c r="I309">
        <v>7.9970080000000001</v>
      </c>
    </row>
    <row r="310" spans="1:9" x14ac:dyDescent="0.25">
      <c r="A310">
        <v>309</v>
      </c>
      <c r="B310">
        <v>45.399913000000005</v>
      </c>
      <c r="C310">
        <v>5.7756340000000002</v>
      </c>
      <c r="H310">
        <v>55.236640000000001</v>
      </c>
      <c r="I310">
        <v>7.9970080000000001</v>
      </c>
    </row>
    <row r="311" spans="1:9" x14ac:dyDescent="0.25">
      <c r="A311">
        <v>310</v>
      </c>
      <c r="B311">
        <v>45.399913000000005</v>
      </c>
      <c r="C311">
        <v>5.7756340000000002</v>
      </c>
      <c r="H311">
        <v>55.236640000000001</v>
      </c>
      <c r="I311">
        <v>7.9970080000000001</v>
      </c>
    </row>
    <row r="312" spans="1:9" x14ac:dyDescent="0.25">
      <c r="A312">
        <v>311</v>
      </c>
      <c r="B312">
        <v>45.399913000000005</v>
      </c>
      <c r="C312">
        <v>5.7756340000000002</v>
      </c>
      <c r="H312">
        <v>55.236640000000001</v>
      </c>
      <c r="I312">
        <v>7.9970080000000001</v>
      </c>
    </row>
    <row r="313" spans="1:9" x14ac:dyDescent="0.25">
      <c r="A313">
        <v>312</v>
      </c>
      <c r="B313">
        <v>45.399913000000005</v>
      </c>
      <c r="C313">
        <v>5.7756340000000002</v>
      </c>
      <c r="H313">
        <v>55.236640000000001</v>
      </c>
      <c r="I313">
        <v>7.9970080000000001</v>
      </c>
    </row>
    <row r="314" spans="1:9" x14ac:dyDescent="0.25">
      <c r="A314">
        <v>313</v>
      </c>
      <c r="B314">
        <v>45.399913000000005</v>
      </c>
      <c r="C314">
        <v>5.7756340000000002</v>
      </c>
      <c r="D314">
        <v>36.440147000000003</v>
      </c>
      <c r="E314">
        <v>8.8047989999999992</v>
      </c>
      <c r="H314">
        <v>55.236640000000001</v>
      </c>
      <c r="I314">
        <v>7.9970080000000001</v>
      </c>
    </row>
    <row r="315" spans="1:9" x14ac:dyDescent="0.25">
      <c r="A315">
        <v>314</v>
      </c>
      <c r="B315">
        <v>45.320235000000004</v>
      </c>
      <c r="C315">
        <v>5.7213599999999998</v>
      </c>
      <c r="D315">
        <v>36.452949000000004</v>
      </c>
      <c r="E315">
        <v>8.8362210000000001</v>
      </c>
      <c r="H315">
        <v>55.187209000000003</v>
      </c>
      <c r="I315">
        <v>7.9970080000000001</v>
      </c>
    </row>
    <row r="316" spans="1:9" x14ac:dyDescent="0.25">
      <c r="A316">
        <v>315</v>
      </c>
      <c r="D316">
        <v>36.452949000000004</v>
      </c>
      <c r="E316">
        <v>8.8362210000000001</v>
      </c>
      <c r="H316">
        <v>55.187209000000003</v>
      </c>
      <c r="I316">
        <v>7.9970080000000001</v>
      </c>
    </row>
    <row r="317" spans="1:9" x14ac:dyDescent="0.25">
      <c r="A317">
        <v>316</v>
      </c>
      <c r="D317">
        <v>36.452949000000004</v>
      </c>
      <c r="E317">
        <v>8.8362210000000001</v>
      </c>
      <c r="H317">
        <v>55.187209000000003</v>
      </c>
      <c r="I317">
        <v>7.9970080000000001</v>
      </c>
    </row>
    <row r="318" spans="1:9" x14ac:dyDescent="0.25">
      <c r="A318">
        <v>317</v>
      </c>
      <c r="D318">
        <v>36.452949000000004</v>
      </c>
      <c r="E318">
        <v>8.8362210000000001</v>
      </c>
      <c r="H318">
        <v>55.187209000000003</v>
      </c>
      <c r="I318">
        <v>7.9970080000000001</v>
      </c>
    </row>
    <row r="319" spans="1:9" x14ac:dyDescent="0.25">
      <c r="A319">
        <v>318</v>
      </c>
      <c r="D319">
        <v>36.452949000000004</v>
      </c>
      <c r="E319">
        <v>8.8362210000000001</v>
      </c>
      <c r="H319">
        <v>55.187209000000003</v>
      </c>
      <c r="I319">
        <v>7.9970080000000001</v>
      </c>
    </row>
    <row r="320" spans="1:9" x14ac:dyDescent="0.25">
      <c r="A320">
        <v>319</v>
      </c>
      <c r="D320">
        <v>36.452949000000004</v>
      </c>
      <c r="E320">
        <v>8.8362210000000001</v>
      </c>
      <c r="F320">
        <v>46.675159000000008</v>
      </c>
      <c r="G320">
        <v>4.6502559999999997</v>
      </c>
      <c r="H320">
        <v>55.195373000000004</v>
      </c>
      <c r="I320">
        <v>7.9810930000000004</v>
      </c>
    </row>
    <row r="321" spans="1:9" x14ac:dyDescent="0.25">
      <c r="A321">
        <v>320</v>
      </c>
      <c r="D321">
        <v>36.452949000000004</v>
      </c>
      <c r="E321">
        <v>8.8362210000000001</v>
      </c>
      <c r="F321">
        <v>46.685104000000003</v>
      </c>
      <c r="G321">
        <v>4.4427989999999999</v>
      </c>
      <c r="H321">
        <v>55.195373000000004</v>
      </c>
      <c r="I321">
        <v>7.9810930000000004</v>
      </c>
    </row>
    <row r="322" spans="1:9" x14ac:dyDescent="0.25">
      <c r="A322">
        <v>321</v>
      </c>
      <c r="D322">
        <v>36.452949000000004</v>
      </c>
      <c r="E322">
        <v>8.8362210000000001</v>
      </c>
      <c r="F322">
        <v>46.685104000000003</v>
      </c>
      <c r="G322">
        <v>4.4427989999999999</v>
      </c>
    </row>
    <row r="323" spans="1:9" x14ac:dyDescent="0.25">
      <c r="A323">
        <v>322</v>
      </c>
      <c r="D323">
        <v>36.452949000000004</v>
      </c>
      <c r="E323">
        <v>8.8362210000000001</v>
      </c>
      <c r="F323">
        <v>46.685104000000003</v>
      </c>
      <c r="G323">
        <v>4.4427989999999999</v>
      </c>
    </row>
    <row r="324" spans="1:9" x14ac:dyDescent="0.25">
      <c r="A324">
        <v>323</v>
      </c>
      <c r="D324">
        <v>36.452949000000004</v>
      </c>
      <c r="E324">
        <v>8.8362210000000001</v>
      </c>
      <c r="F324">
        <v>46.685104000000003</v>
      </c>
      <c r="G324">
        <v>4.4427989999999999</v>
      </c>
    </row>
    <row r="325" spans="1:9" x14ac:dyDescent="0.25">
      <c r="A325">
        <v>324</v>
      </c>
      <c r="D325">
        <v>36.452949000000004</v>
      </c>
      <c r="E325">
        <v>8.8362210000000001</v>
      </c>
      <c r="F325">
        <v>46.685104000000003</v>
      </c>
      <c r="G325">
        <v>4.4427989999999999</v>
      </c>
    </row>
    <row r="326" spans="1:9" x14ac:dyDescent="0.25">
      <c r="A326">
        <v>325</v>
      </c>
      <c r="D326">
        <v>36.452949000000004</v>
      </c>
      <c r="E326">
        <v>8.8362210000000001</v>
      </c>
      <c r="F326">
        <v>46.685104000000003</v>
      </c>
      <c r="G326">
        <v>4.4427989999999999</v>
      </c>
    </row>
    <row r="327" spans="1:9" x14ac:dyDescent="0.25">
      <c r="A327">
        <v>326</v>
      </c>
      <c r="D327">
        <v>36.452949000000004</v>
      </c>
      <c r="E327">
        <v>8.8362210000000001</v>
      </c>
      <c r="F327">
        <v>46.685104000000003</v>
      </c>
      <c r="G327">
        <v>4.4427989999999999</v>
      </c>
    </row>
    <row r="328" spans="1:9" x14ac:dyDescent="0.25">
      <c r="A328">
        <v>327</v>
      </c>
      <c r="D328">
        <v>36.452949000000004</v>
      </c>
      <c r="E328">
        <v>8.8362210000000001</v>
      </c>
      <c r="F328">
        <v>46.685104000000003</v>
      </c>
      <c r="G328">
        <v>4.4427989999999999</v>
      </c>
    </row>
    <row r="329" spans="1:9" x14ac:dyDescent="0.25">
      <c r="A329">
        <v>328</v>
      </c>
      <c r="B329">
        <v>28.031947000000002</v>
      </c>
      <c r="C329">
        <v>6.2632880000000002</v>
      </c>
      <c r="D329">
        <v>36.418876000000004</v>
      </c>
      <c r="E329">
        <v>8.8047989999999992</v>
      </c>
      <c r="F329">
        <v>46.685104000000003</v>
      </c>
      <c r="G329">
        <v>4.4427989999999999</v>
      </c>
    </row>
    <row r="330" spans="1:9" x14ac:dyDescent="0.25">
      <c r="A330">
        <v>329</v>
      </c>
      <c r="B330">
        <v>28.148607000000005</v>
      </c>
      <c r="C330">
        <v>6.2692560000000004</v>
      </c>
      <c r="F330">
        <v>46.685104000000003</v>
      </c>
      <c r="G330">
        <v>4.4427989999999999</v>
      </c>
    </row>
    <row r="331" spans="1:9" x14ac:dyDescent="0.25">
      <c r="A331">
        <v>330</v>
      </c>
      <c r="B331">
        <v>28.148607000000005</v>
      </c>
      <c r="C331">
        <v>6.2692560000000004</v>
      </c>
      <c r="F331">
        <v>46.685104000000003</v>
      </c>
      <c r="G331">
        <v>4.4427989999999999</v>
      </c>
    </row>
    <row r="332" spans="1:9" x14ac:dyDescent="0.25">
      <c r="A332">
        <v>331</v>
      </c>
      <c r="B332">
        <v>28.148607000000005</v>
      </c>
      <c r="C332">
        <v>6.2692560000000004</v>
      </c>
      <c r="F332">
        <v>46.685104000000003</v>
      </c>
      <c r="G332">
        <v>4.4427989999999999</v>
      </c>
    </row>
    <row r="333" spans="1:9" x14ac:dyDescent="0.25">
      <c r="A333">
        <v>332</v>
      </c>
      <c r="B333">
        <v>28.148607000000005</v>
      </c>
      <c r="C333">
        <v>6.2692560000000004</v>
      </c>
      <c r="F333">
        <v>46.685104000000003</v>
      </c>
      <c r="G333">
        <v>4.4427989999999999</v>
      </c>
    </row>
    <row r="334" spans="1:9" x14ac:dyDescent="0.25">
      <c r="A334">
        <v>333</v>
      </c>
      <c r="B334">
        <v>28.148607000000005</v>
      </c>
      <c r="C334">
        <v>6.2692560000000004</v>
      </c>
      <c r="F334">
        <v>46.675159000000008</v>
      </c>
      <c r="G334">
        <v>4.6502559999999997</v>
      </c>
      <c r="H334">
        <v>38.336890000000004</v>
      </c>
      <c r="I334">
        <v>8.9616539999999993</v>
      </c>
    </row>
    <row r="335" spans="1:9" x14ac:dyDescent="0.25">
      <c r="A335">
        <v>334</v>
      </c>
      <c r="B335">
        <v>28.148607000000005</v>
      </c>
      <c r="C335">
        <v>6.2692560000000004</v>
      </c>
      <c r="H335">
        <v>38.380763000000002</v>
      </c>
      <c r="I335">
        <v>9.0336800000000004</v>
      </c>
    </row>
    <row r="336" spans="1:9" x14ac:dyDescent="0.25">
      <c r="A336">
        <v>335</v>
      </c>
      <c r="B336">
        <v>28.148607000000005</v>
      </c>
      <c r="C336">
        <v>6.2692560000000004</v>
      </c>
      <c r="H336">
        <v>38.380763000000002</v>
      </c>
      <c r="I336">
        <v>9.0336800000000004</v>
      </c>
    </row>
    <row r="337" spans="1:9" x14ac:dyDescent="0.25">
      <c r="A337">
        <v>336</v>
      </c>
      <c r="B337">
        <v>28.148607000000005</v>
      </c>
      <c r="C337">
        <v>6.2692560000000004</v>
      </c>
      <c r="H337">
        <v>38.380763000000002</v>
      </c>
      <c r="I337">
        <v>9.0336800000000004</v>
      </c>
    </row>
    <row r="338" spans="1:9" x14ac:dyDescent="0.25">
      <c r="A338">
        <v>337</v>
      </c>
      <c r="B338">
        <v>28.148607000000005</v>
      </c>
      <c r="C338">
        <v>6.2692560000000004</v>
      </c>
      <c r="H338">
        <v>38.380763000000002</v>
      </c>
      <c r="I338">
        <v>9.0336800000000004</v>
      </c>
    </row>
    <row r="339" spans="1:9" x14ac:dyDescent="0.25">
      <c r="A339">
        <v>338</v>
      </c>
      <c r="B339">
        <v>28.148607000000005</v>
      </c>
      <c r="C339">
        <v>6.2692560000000004</v>
      </c>
      <c r="H339">
        <v>38.380763000000002</v>
      </c>
      <c r="I339">
        <v>9.0336800000000004</v>
      </c>
    </row>
    <row r="340" spans="1:9" x14ac:dyDescent="0.25">
      <c r="A340">
        <v>339</v>
      </c>
      <c r="B340">
        <v>28.148607000000005</v>
      </c>
      <c r="C340">
        <v>6.2692560000000004</v>
      </c>
      <c r="H340">
        <v>38.380763000000002</v>
      </c>
      <c r="I340">
        <v>9.0336800000000004</v>
      </c>
    </row>
    <row r="341" spans="1:9" x14ac:dyDescent="0.25">
      <c r="A341">
        <v>340</v>
      </c>
      <c r="B341">
        <v>28.148607000000005</v>
      </c>
      <c r="C341">
        <v>6.2692560000000004</v>
      </c>
      <c r="D341">
        <v>21.533147000000007</v>
      </c>
      <c r="E341">
        <v>9.0723450000000003</v>
      </c>
      <c r="H341">
        <v>38.380763000000002</v>
      </c>
      <c r="I341">
        <v>9.0336800000000004</v>
      </c>
    </row>
    <row r="342" spans="1:9" x14ac:dyDescent="0.25">
      <c r="A342">
        <v>341</v>
      </c>
      <c r="B342">
        <v>28.148607000000005</v>
      </c>
      <c r="C342">
        <v>6.2692560000000004</v>
      </c>
      <c r="D342">
        <v>21.574311000000009</v>
      </c>
      <c r="E342">
        <v>9.0336800000000004</v>
      </c>
      <c r="H342">
        <v>38.380763000000002</v>
      </c>
      <c r="I342">
        <v>9.0336800000000004</v>
      </c>
    </row>
    <row r="343" spans="1:9" x14ac:dyDescent="0.25">
      <c r="A343">
        <v>342</v>
      </c>
      <c r="B343">
        <v>28.148607000000005</v>
      </c>
      <c r="C343">
        <v>6.2692560000000004</v>
      </c>
      <c r="D343">
        <v>21.574311000000009</v>
      </c>
      <c r="E343">
        <v>9.0336800000000004</v>
      </c>
      <c r="H343">
        <v>38.380763000000002</v>
      </c>
      <c r="I343">
        <v>9.0336800000000004</v>
      </c>
    </row>
    <row r="344" spans="1:9" x14ac:dyDescent="0.25">
      <c r="A344">
        <v>343</v>
      </c>
      <c r="B344">
        <v>28.031947000000002</v>
      </c>
      <c r="C344">
        <v>6.2632880000000002</v>
      </c>
      <c r="D344">
        <v>21.574311000000009</v>
      </c>
      <c r="E344">
        <v>9.0336800000000004</v>
      </c>
      <c r="H344">
        <v>38.380763000000002</v>
      </c>
      <c r="I344">
        <v>9.0336800000000004</v>
      </c>
    </row>
    <row r="345" spans="1:9" x14ac:dyDescent="0.25">
      <c r="A345">
        <v>344</v>
      </c>
      <c r="D345">
        <v>21.574311000000009</v>
      </c>
      <c r="E345">
        <v>9.0336800000000004</v>
      </c>
      <c r="H345">
        <v>38.380763000000002</v>
      </c>
      <c r="I345">
        <v>9.0336800000000004</v>
      </c>
    </row>
    <row r="346" spans="1:9" x14ac:dyDescent="0.25">
      <c r="A346">
        <v>345</v>
      </c>
      <c r="D346">
        <v>21.574311000000009</v>
      </c>
      <c r="E346">
        <v>9.0336800000000004</v>
      </c>
      <c r="H346">
        <v>38.380763000000002</v>
      </c>
      <c r="I346">
        <v>9.0336800000000004</v>
      </c>
    </row>
    <row r="347" spans="1:9" x14ac:dyDescent="0.25">
      <c r="A347">
        <v>346</v>
      </c>
      <c r="D347">
        <v>21.574311000000009</v>
      </c>
      <c r="E347">
        <v>9.0336800000000004</v>
      </c>
      <c r="H347">
        <v>38.380763000000002</v>
      </c>
      <c r="I347">
        <v>9.0336800000000004</v>
      </c>
    </row>
    <row r="348" spans="1:9" x14ac:dyDescent="0.25">
      <c r="A348">
        <v>347</v>
      </c>
      <c r="D348">
        <v>21.574311000000009</v>
      </c>
      <c r="E348">
        <v>9.0336800000000004</v>
      </c>
      <c r="H348">
        <v>38.336890000000004</v>
      </c>
      <c r="I348">
        <v>8.9616539999999993</v>
      </c>
    </row>
    <row r="349" spans="1:9" x14ac:dyDescent="0.25">
      <c r="A349">
        <v>348</v>
      </c>
      <c r="D349">
        <v>21.574311000000009</v>
      </c>
      <c r="E349">
        <v>9.0336800000000004</v>
      </c>
      <c r="F349">
        <v>30.035714000000006</v>
      </c>
      <c r="G349">
        <v>5.8955580000000003</v>
      </c>
      <c r="H349">
        <v>38.336890000000004</v>
      </c>
      <c r="I349">
        <v>8.9616539999999993</v>
      </c>
    </row>
    <row r="350" spans="1:9" x14ac:dyDescent="0.25">
      <c r="A350">
        <v>349</v>
      </c>
      <c r="D350">
        <v>21.574311000000009</v>
      </c>
      <c r="E350">
        <v>9.0336800000000004</v>
      </c>
      <c r="F350">
        <v>30.026941000000008</v>
      </c>
      <c r="G350">
        <v>5.7756340000000002</v>
      </c>
      <c r="H350">
        <v>38.336890000000004</v>
      </c>
      <c r="I350">
        <v>8.9616539999999993</v>
      </c>
    </row>
    <row r="351" spans="1:9" x14ac:dyDescent="0.25">
      <c r="A351">
        <v>350</v>
      </c>
      <c r="D351">
        <v>21.574311000000009</v>
      </c>
      <c r="E351">
        <v>9.0336800000000004</v>
      </c>
      <c r="F351">
        <v>30.026941000000008</v>
      </c>
      <c r="G351">
        <v>5.7756340000000002</v>
      </c>
    </row>
    <row r="352" spans="1:9" x14ac:dyDescent="0.25">
      <c r="A352">
        <v>351</v>
      </c>
      <c r="D352">
        <v>21.574311000000009</v>
      </c>
      <c r="E352">
        <v>9.0336800000000004</v>
      </c>
      <c r="F352">
        <v>30.026941000000008</v>
      </c>
      <c r="G352">
        <v>5.7756340000000002</v>
      </c>
    </row>
    <row r="353" spans="1:9" x14ac:dyDescent="0.25">
      <c r="A353">
        <v>352</v>
      </c>
      <c r="D353">
        <v>21.574311000000009</v>
      </c>
      <c r="E353">
        <v>9.0336800000000004</v>
      </c>
      <c r="F353">
        <v>30.026941000000008</v>
      </c>
      <c r="G353">
        <v>5.7756340000000002</v>
      </c>
    </row>
    <row r="354" spans="1:9" x14ac:dyDescent="0.25">
      <c r="A354">
        <v>353</v>
      </c>
      <c r="D354">
        <v>21.574311000000009</v>
      </c>
      <c r="E354">
        <v>9.0336800000000004</v>
      </c>
      <c r="F354">
        <v>30.026941000000008</v>
      </c>
      <c r="G354">
        <v>5.7756340000000002</v>
      </c>
    </row>
    <row r="355" spans="1:9" x14ac:dyDescent="0.25">
      <c r="A355">
        <v>354</v>
      </c>
      <c r="D355">
        <v>21.574311000000009</v>
      </c>
      <c r="E355">
        <v>9.0336800000000004</v>
      </c>
      <c r="F355">
        <v>30.026941000000008</v>
      </c>
      <c r="G355">
        <v>5.7756340000000002</v>
      </c>
    </row>
    <row r="356" spans="1:9" x14ac:dyDescent="0.25">
      <c r="A356">
        <v>355</v>
      </c>
      <c r="D356">
        <v>21.574311000000009</v>
      </c>
      <c r="E356">
        <v>9.0336800000000004</v>
      </c>
      <c r="F356">
        <v>30.026941000000008</v>
      </c>
      <c r="G356">
        <v>5.7756340000000002</v>
      </c>
    </row>
    <row r="357" spans="1:9" x14ac:dyDescent="0.25">
      <c r="A357">
        <v>356</v>
      </c>
      <c r="D357">
        <v>21.574311000000009</v>
      </c>
      <c r="E357">
        <v>9.0336800000000004</v>
      </c>
      <c r="F357">
        <v>30.026941000000008</v>
      </c>
      <c r="G357">
        <v>5.7756340000000002</v>
      </c>
    </row>
    <row r="358" spans="1:9" x14ac:dyDescent="0.25">
      <c r="A358">
        <v>357</v>
      </c>
      <c r="B358">
        <v>15.311177000000001</v>
      </c>
      <c r="C358">
        <v>6.5037979999999997</v>
      </c>
      <c r="D358">
        <v>21.574311000000009</v>
      </c>
      <c r="E358">
        <v>9.0336800000000004</v>
      </c>
      <c r="F358">
        <v>30.026941000000008</v>
      </c>
      <c r="G358">
        <v>5.7756340000000002</v>
      </c>
    </row>
    <row r="359" spans="1:9" x14ac:dyDescent="0.25">
      <c r="A359">
        <v>358</v>
      </c>
      <c r="B359">
        <v>15.346016000000006</v>
      </c>
      <c r="C359">
        <v>6.5160920000000004</v>
      </c>
      <c r="D359">
        <v>21.533147000000007</v>
      </c>
      <c r="E359">
        <v>9.0723450000000003</v>
      </c>
      <c r="F359">
        <v>30.026941000000008</v>
      </c>
      <c r="G359">
        <v>5.7756340000000002</v>
      </c>
    </row>
    <row r="360" spans="1:9" x14ac:dyDescent="0.25">
      <c r="A360">
        <v>359</v>
      </c>
      <c r="B360">
        <v>15.346016000000006</v>
      </c>
      <c r="C360">
        <v>6.5160920000000004</v>
      </c>
      <c r="F360">
        <v>30.026941000000008</v>
      </c>
      <c r="G360">
        <v>5.7756340000000002</v>
      </c>
    </row>
    <row r="361" spans="1:9" x14ac:dyDescent="0.25">
      <c r="A361">
        <v>360</v>
      </c>
      <c r="B361">
        <v>15.346016000000006</v>
      </c>
      <c r="C361">
        <v>6.5160920000000004</v>
      </c>
      <c r="F361">
        <v>30.026941000000008</v>
      </c>
      <c r="G361">
        <v>5.7756340000000002</v>
      </c>
    </row>
    <row r="362" spans="1:9" x14ac:dyDescent="0.25">
      <c r="A362">
        <v>361</v>
      </c>
      <c r="B362">
        <v>15.346016000000006</v>
      </c>
      <c r="C362">
        <v>6.5160920000000004</v>
      </c>
      <c r="F362">
        <v>30.026941000000008</v>
      </c>
      <c r="G362">
        <v>5.7756340000000002</v>
      </c>
    </row>
    <row r="363" spans="1:9" x14ac:dyDescent="0.25">
      <c r="A363">
        <v>362</v>
      </c>
      <c r="B363">
        <v>15.346016000000006</v>
      </c>
      <c r="C363">
        <v>6.5160920000000004</v>
      </c>
      <c r="F363">
        <v>30.026941000000008</v>
      </c>
      <c r="G363">
        <v>5.7756340000000002</v>
      </c>
      <c r="H363">
        <v>23.731618000000005</v>
      </c>
      <c r="I363">
        <v>9.7104780000000002</v>
      </c>
    </row>
    <row r="364" spans="1:9" x14ac:dyDescent="0.25">
      <c r="A364">
        <v>363</v>
      </c>
      <c r="B364">
        <v>15.346016000000006</v>
      </c>
      <c r="C364">
        <v>6.5160920000000004</v>
      </c>
      <c r="F364">
        <v>30.026941000000008</v>
      </c>
      <c r="G364">
        <v>5.7756340000000002</v>
      </c>
      <c r="H364">
        <v>23.731618000000005</v>
      </c>
      <c r="I364">
        <v>9.7104780000000002</v>
      </c>
    </row>
    <row r="365" spans="1:9" x14ac:dyDescent="0.25">
      <c r="A365">
        <v>364</v>
      </c>
      <c r="B365">
        <v>15.346016000000006</v>
      </c>
      <c r="C365">
        <v>6.5160920000000004</v>
      </c>
      <c r="F365">
        <v>30.026941000000008</v>
      </c>
      <c r="G365">
        <v>5.7756340000000002</v>
      </c>
      <c r="H365">
        <v>23.731618000000005</v>
      </c>
      <c r="I365">
        <v>9.7104780000000002</v>
      </c>
    </row>
    <row r="366" spans="1:9" x14ac:dyDescent="0.25">
      <c r="A366">
        <v>365</v>
      </c>
      <c r="B366">
        <v>15.346016000000006</v>
      </c>
      <c r="C366">
        <v>6.5160920000000004</v>
      </c>
      <c r="F366">
        <v>30.035714000000006</v>
      </c>
      <c r="G366">
        <v>5.8955580000000003</v>
      </c>
      <c r="H366">
        <v>23.731618000000005</v>
      </c>
      <c r="I366">
        <v>9.7104780000000002</v>
      </c>
    </row>
    <row r="367" spans="1:9" x14ac:dyDescent="0.25">
      <c r="A367">
        <v>366</v>
      </c>
      <c r="B367">
        <v>15.346016000000006</v>
      </c>
      <c r="C367">
        <v>6.5160920000000004</v>
      </c>
      <c r="F367">
        <v>30.035714000000006</v>
      </c>
      <c r="G367">
        <v>5.8955580000000003</v>
      </c>
      <c r="H367">
        <v>23.731618000000005</v>
      </c>
      <c r="I367">
        <v>9.7104780000000002</v>
      </c>
    </row>
    <row r="368" spans="1:9" x14ac:dyDescent="0.25">
      <c r="A368">
        <v>367</v>
      </c>
      <c r="B368">
        <v>15.346016000000006</v>
      </c>
      <c r="C368">
        <v>6.5160920000000004</v>
      </c>
      <c r="H368">
        <v>23.731618000000005</v>
      </c>
      <c r="I368">
        <v>9.7104780000000002</v>
      </c>
    </row>
    <row r="369" spans="1:11" x14ac:dyDescent="0.25">
      <c r="A369">
        <v>368</v>
      </c>
      <c r="B369">
        <v>15.311177000000001</v>
      </c>
      <c r="C369">
        <v>6.5037979999999997</v>
      </c>
      <c r="H369">
        <v>23.731618000000005</v>
      </c>
      <c r="I369">
        <v>9.7104780000000002</v>
      </c>
      <c r="J369">
        <v>38.582504000000007</v>
      </c>
      <c r="K369">
        <v>13.768356000000001</v>
      </c>
    </row>
    <row r="370" spans="1:11" x14ac:dyDescent="0.25">
      <c r="A370">
        <v>369</v>
      </c>
    </row>
    <row r="371" spans="1:11" x14ac:dyDescent="0.25">
      <c r="A371">
        <v>370</v>
      </c>
      <c r="J371">
        <v>214.91479100000001</v>
      </c>
      <c r="K371">
        <v>11.943079000000001</v>
      </c>
    </row>
    <row r="372" spans="1:11" x14ac:dyDescent="0.25">
      <c r="A372">
        <v>371</v>
      </c>
      <c r="F372">
        <v>24.003602000000001</v>
      </c>
      <c r="G372">
        <v>10.042551</v>
      </c>
    </row>
    <row r="373" spans="1:11" x14ac:dyDescent="0.25">
      <c r="A373">
        <v>372</v>
      </c>
      <c r="F373">
        <v>24.045839000000001</v>
      </c>
      <c r="G373">
        <v>10.070301000000001</v>
      </c>
    </row>
    <row r="374" spans="1:11" x14ac:dyDescent="0.25">
      <c r="A374">
        <v>373</v>
      </c>
      <c r="F374">
        <v>24.045839000000001</v>
      </c>
      <c r="G374">
        <v>10.070301000000001</v>
      </c>
    </row>
    <row r="375" spans="1:11" x14ac:dyDescent="0.25">
      <c r="A375">
        <v>374</v>
      </c>
      <c r="D375">
        <v>36.850671000000006</v>
      </c>
      <c r="E375">
        <v>6.6654999999999998</v>
      </c>
      <c r="F375">
        <v>24.045839000000001</v>
      </c>
      <c r="G375">
        <v>10.070301000000001</v>
      </c>
    </row>
    <row r="376" spans="1:11" x14ac:dyDescent="0.25">
      <c r="A376">
        <v>375</v>
      </c>
      <c r="D376">
        <v>36.848426000000003</v>
      </c>
      <c r="E376">
        <v>6.664174</v>
      </c>
      <c r="F376">
        <v>24.045839000000001</v>
      </c>
      <c r="G376">
        <v>10.070301000000001</v>
      </c>
    </row>
    <row r="377" spans="1:11" x14ac:dyDescent="0.25">
      <c r="A377">
        <v>376</v>
      </c>
      <c r="D377">
        <v>36.848426000000003</v>
      </c>
      <c r="E377">
        <v>6.664174</v>
      </c>
      <c r="F377">
        <v>24.045839000000001</v>
      </c>
      <c r="G377">
        <v>10.070301000000001</v>
      </c>
    </row>
    <row r="378" spans="1:11" x14ac:dyDescent="0.25">
      <c r="A378">
        <v>377</v>
      </c>
      <c r="D378">
        <v>36.848426000000003</v>
      </c>
      <c r="E378">
        <v>6.664174</v>
      </c>
      <c r="F378">
        <v>24.045839000000001</v>
      </c>
      <c r="G378">
        <v>10.070301000000001</v>
      </c>
    </row>
    <row r="379" spans="1:11" x14ac:dyDescent="0.25">
      <c r="A379">
        <v>378</v>
      </c>
      <c r="D379">
        <v>36.848426000000003</v>
      </c>
      <c r="E379">
        <v>6.664174</v>
      </c>
      <c r="F379">
        <v>24.045839000000001</v>
      </c>
      <c r="G379">
        <v>10.070301000000001</v>
      </c>
    </row>
    <row r="380" spans="1:11" x14ac:dyDescent="0.25">
      <c r="A380">
        <v>379</v>
      </c>
      <c r="D380">
        <v>36.848426000000003</v>
      </c>
      <c r="E380">
        <v>6.664174</v>
      </c>
      <c r="F380">
        <v>24.045839000000001</v>
      </c>
      <c r="G380">
        <v>10.070301000000001</v>
      </c>
    </row>
    <row r="381" spans="1:11" x14ac:dyDescent="0.25">
      <c r="A381">
        <v>380</v>
      </c>
      <c r="D381">
        <v>36.848426000000003</v>
      </c>
      <c r="E381">
        <v>6.664174</v>
      </c>
      <c r="F381">
        <v>24.045839000000001</v>
      </c>
      <c r="G381">
        <v>10.070301000000001</v>
      </c>
    </row>
    <row r="382" spans="1:11" x14ac:dyDescent="0.25">
      <c r="A382">
        <v>381</v>
      </c>
      <c r="D382">
        <v>36.848426000000003</v>
      </c>
      <c r="E382">
        <v>6.664174</v>
      </c>
      <c r="F382">
        <v>24.045839000000001</v>
      </c>
      <c r="G382">
        <v>10.070301000000001</v>
      </c>
    </row>
    <row r="383" spans="1:11" x14ac:dyDescent="0.25">
      <c r="A383">
        <v>382</v>
      </c>
      <c r="D383">
        <v>36.848426000000003</v>
      </c>
      <c r="E383">
        <v>6.664174</v>
      </c>
      <c r="F383">
        <v>24.045839000000001</v>
      </c>
      <c r="G383">
        <v>10.070301000000001</v>
      </c>
    </row>
    <row r="384" spans="1:11" x14ac:dyDescent="0.25">
      <c r="A384">
        <v>383</v>
      </c>
      <c r="D384">
        <v>36.848426000000003</v>
      </c>
      <c r="E384">
        <v>6.664174</v>
      </c>
      <c r="F384">
        <v>24.045839000000001</v>
      </c>
      <c r="G384">
        <v>10.070301000000001</v>
      </c>
    </row>
    <row r="385" spans="1:9" x14ac:dyDescent="0.25">
      <c r="A385">
        <v>384</v>
      </c>
      <c r="D385">
        <v>36.848426000000003</v>
      </c>
      <c r="E385">
        <v>6.664174</v>
      </c>
      <c r="F385">
        <v>24.045839000000001</v>
      </c>
      <c r="G385">
        <v>10.070301000000001</v>
      </c>
    </row>
    <row r="386" spans="1:9" x14ac:dyDescent="0.25">
      <c r="A386">
        <v>385</v>
      </c>
      <c r="D386">
        <v>36.848426000000003</v>
      </c>
      <c r="E386">
        <v>6.664174</v>
      </c>
      <c r="F386">
        <v>24.045839000000001</v>
      </c>
      <c r="G386">
        <v>10.070301000000001</v>
      </c>
    </row>
    <row r="387" spans="1:9" x14ac:dyDescent="0.25">
      <c r="A387">
        <v>386</v>
      </c>
      <c r="D387">
        <v>36.848426000000003</v>
      </c>
      <c r="E387">
        <v>6.664174</v>
      </c>
      <c r="F387">
        <v>24.045839000000001</v>
      </c>
      <c r="G387">
        <v>10.070301000000001</v>
      </c>
    </row>
    <row r="388" spans="1:9" x14ac:dyDescent="0.25">
      <c r="A388">
        <v>387</v>
      </c>
      <c r="B388">
        <v>43.383239000000003</v>
      </c>
      <c r="C388">
        <v>9.7788310000000003</v>
      </c>
      <c r="D388">
        <v>36.848426000000003</v>
      </c>
      <c r="E388">
        <v>6.664174</v>
      </c>
      <c r="F388">
        <v>24.045839000000001</v>
      </c>
      <c r="G388">
        <v>10.070301000000001</v>
      </c>
      <c r="H388">
        <v>30.054128000000006</v>
      </c>
      <c r="I388">
        <v>6.9004000000000003</v>
      </c>
    </row>
    <row r="389" spans="1:9" x14ac:dyDescent="0.25">
      <c r="A389">
        <v>388</v>
      </c>
      <c r="B389">
        <v>43.422672000000006</v>
      </c>
      <c r="C389">
        <v>9.7741380000000007</v>
      </c>
      <c r="D389">
        <v>36.848426000000003</v>
      </c>
      <c r="E389">
        <v>6.664174</v>
      </c>
      <c r="F389">
        <v>24.003602000000001</v>
      </c>
      <c r="G389">
        <v>10.042551</v>
      </c>
      <c r="H389">
        <v>30.076368000000002</v>
      </c>
      <c r="I389">
        <v>6.8616330000000003</v>
      </c>
    </row>
    <row r="390" spans="1:9" x14ac:dyDescent="0.25">
      <c r="A390">
        <v>389</v>
      </c>
      <c r="B390">
        <v>43.422672000000006</v>
      </c>
      <c r="C390">
        <v>9.7741380000000007</v>
      </c>
      <c r="D390">
        <v>36.848426000000003</v>
      </c>
      <c r="E390">
        <v>6.664174</v>
      </c>
      <c r="H390">
        <v>30.076368000000002</v>
      </c>
      <c r="I390">
        <v>6.8616330000000003</v>
      </c>
    </row>
    <row r="391" spans="1:9" x14ac:dyDescent="0.25">
      <c r="A391">
        <v>390</v>
      </c>
      <c r="B391">
        <v>43.422672000000006</v>
      </c>
      <c r="C391">
        <v>9.7741380000000007</v>
      </c>
      <c r="D391">
        <v>36.850671000000006</v>
      </c>
      <c r="E391">
        <v>6.6654999999999998</v>
      </c>
      <c r="H391">
        <v>30.076368000000002</v>
      </c>
      <c r="I391">
        <v>6.8616330000000003</v>
      </c>
    </row>
    <row r="392" spans="1:9" x14ac:dyDescent="0.25">
      <c r="A392">
        <v>391</v>
      </c>
      <c r="B392">
        <v>43.422672000000006</v>
      </c>
      <c r="C392">
        <v>9.7741380000000007</v>
      </c>
      <c r="H392">
        <v>30.076368000000002</v>
      </c>
      <c r="I392">
        <v>6.8616330000000003</v>
      </c>
    </row>
    <row r="393" spans="1:9" x14ac:dyDescent="0.25">
      <c r="A393">
        <v>392</v>
      </c>
      <c r="B393">
        <v>43.422672000000006</v>
      </c>
      <c r="C393">
        <v>9.7741380000000007</v>
      </c>
      <c r="H393">
        <v>30.076368000000002</v>
      </c>
      <c r="I393">
        <v>6.8616330000000003</v>
      </c>
    </row>
    <row r="394" spans="1:9" x14ac:dyDescent="0.25">
      <c r="A394">
        <v>393</v>
      </c>
      <c r="B394">
        <v>43.422672000000006</v>
      </c>
      <c r="C394">
        <v>9.7741380000000007</v>
      </c>
      <c r="H394">
        <v>30.076368000000002</v>
      </c>
      <c r="I394">
        <v>6.8616330000000003</v>
      </c>
    </row>
    <row r="395" spans="1:9" x14ac:dyDescent="0.25">
      <c r="A395">
        <v>394</v>
      </c>
      <c r="B395">
        <v>43.422672000000006</v>
      </c>
      <c r="C395">
        <v>9.7741380000000007</v>
      </c>
      <c r="H395">
        <v>30.076368000000002</v>
      </c>
      <c r="I395">
        <v>6.8616330000000003</v>
      </c>
    </row>
    <row r="396" spans="1:9" x14ac:dyDescent="0.25">
      <c r="A396">
        <v>395</v>
      </c>
      <c r="B396">
        <v>43.422672000000006</v>
      </c>
      <c r="C396">
        <v>9.7741380000000007</v>
      </c>
      <c r="H396">
        <v>30.076368000000002</v>
      </c>
      <c r="I396">
        <v>6.8616330000000003</v>
      </c>
    </row>
    <row r="397" spans="1:9" x14ac:dyDescent="0.25">
      <c r="A397">
        <v>396</v>
      </c>
      <c r="B397">
        <v>43.422672000000006</v>
      </c>
      <c r="C397">
        <v>9.7741380000000007</v>
      </c>
      <c r="H397">
        <v>30.076368000000002</v>
      </c>
      <c r="I397">
        <v>6.8616330000000003</v>
      </c>
    </row>
    <row r="398" spans="1:9" x14ac:dyDescent="0.25">
      <c r="A398">
        <v>397</v>
      </c>
      <c r="B398">
        <v>43.422672000000006</v>
      </c>
      <c r="C398">
        <v>9.7741380000000007</v>
      </c>
      <c r="H398">
        <v>30.076368000000002</v>
      </c>
      <c r="I398">
        <v>6.8616330000000003</v>
      </c>
    </row>
    <row r="399" spans="1:9" x14ac:dyDescent="0.25">
      <c r="A399">
        <v>398</v>
      </c>
      <c r="B399">
        <v>43.422672000000006</v>
      </c>
      <c r="C399">
        <v>9.7741380000000007</v>
      </c>
      <c r="H399">
        <v>30.076368000000002</v>
      </c>
      <c r="I399">
        <v>6.8616330000000003</v>
      </c>
    </row>
    <row r="400" spans="1:9" x14ac:dyDescent="0.25">
      <c r="A400">
        <v>399</v>
      </c>
      <c r="B400">
        <v>43.422672000000006</v>
      </c>
      <c r="C400">
        <v>9.7741380000000007</v>
      </c>
      <c r="H400">
        <v>30.054128000000006</v>
      </c>
      <c r="I400">
        <v>6.9004000000000003</v>
      </c>
    </row>
    <row r="401" spans="1:9" x14ac:dyDescent="0.25">
      <c r="A401">
        <v>400</v>
      </c>
      <c r="B401">
        <v>43.422672000000006</v>
      </c>
      <c r="C401">
        <v>9.7741380000000007</v>
      </c>
      <c r="D401">
        <v>51.850303000000004</v>
      </c>
      <c r="E401">
        <v>5.9975779999999999</v>
      </c>
      <c r="F401">
        <v>38.700999000000003</v>
      </c>
      <c r="G401">
        <v>10.86539</v>
      </c>
    </row>
    <row r="402" spans="1:9" x14ac:dyDescent="0.25">
      <c r="A402">
        <v>401</v>
      </c>
      <c r="B402">
        <v>43.383239000000003</v>
      </c>
      <c r="C402">
        <v>9.7788310000000003</v>
      </c>
      <c r="D402">
        <v>51.825919000000006</v>
      </c>
      <c r="E402">
        <v>5.9730930000000004</v>
      </c>
      <c r="F402">
        <v>38.924476000000006</v>
      </c>
      <c r="G402">
        <v>10.860136000000001</v>
      </c>
    </row>
    <row r="403" spans="1:9" x14ac:dyDescent="0.25">
      <c r="A403">
        <v>402</v>
      </c>
      <c r="D403">
        <v>51.825919000000006</v>
      </c>
      <c r="E403">
        <v>5.9730930000000004</v>
      </c>
      <c r="F403">
        <v>38.924476000000006</v>
      </c>
      <c r="G403">
        <v>10.860136000000001</v>
      </c>
    </row>
    <row r="404" spans="1:9" x14ac:dyDescent="0.25">
      <c r="A404">
        <v>403</v>
      </c>
      <c r="D404">
        <v>51.825919000000006</v>
      </c>
      <c r="E404">
        <v>5.9730930000000004</v>
      </c>
      <c r="F404">
        <v>38.924476000000006</v>
      </c>
      <c r="G404">
        <v>10.860136000000001</v>
      </c>
    </row>
    <row r="405" spans="1:9" x14ac:dyDescent="0.25">
      <c r="A405">
        <v>404</v>
      </c>
      <c r="D405">
        <v>51.825919000000006</v>
      </c>
      <c r="E405">
        <v>5.9730930000000004</v>
      </c>
      <c r="F405">
        <v>38.924476000000006</v>
      </c>
      <c r="G405">
        <v>10.860136000000001</v>
      </c>
    </row>
    <row r="406" spans="1:9" x14ac:dyDescent="0.25">
      <c r="A406">
        <v>405</v>
      </c>
      <c r="D406">
        <v>51.825919000000006</v>
      </c>
      <c r="E406">
        <v>5.9730930000000004</v>
      </c>
      <c r="F406">
        <v>38.924476000000006</v>
      </c>
      <c r="G406">
        <v>10.860136000000001</v>
      </c>
    </row>
    <row r="407" spans="1:9" x14ac:dyDescent="0.25">
      <c r="A407">
        <v>406</v>
      </c>
      <c r="D407">
        <v>51.825919000000006</v>
      </c>
      <c r="E407">
        <v>5.9730930000000004</v>
      </c>
      <c r="F407">
        <v>38.924476000000006</v>
      </c>
      <c r="G407">
        <v>10.860136000000001</v>
      </c>
    </row>
    <row r="408" spans="1:9" x14ac:dyDescent="0.25">
      <c r="A408">
        <v>407</v>
      </c>
      <c r="D408">
        <v>51.825919000000006</v>
      </c>
      <c r="E408">
        <v>5.9730930000000004</v>
      </c>
      <c r="F408">
        <v>38.924476000000006</v>
      </c>
      <c r="G408">
        <v>10.860136000000001</v>
      </c>
    </row>
    <row r="409" spans="1:9" x14ac:dyDescent="0.25">
      <c r="A409">
        <v>408</v>
      </c>
      <c r="D409">
        <v>51.825919000000006</v>
      </c>
      <c r="E409">
        <v>5.9730930000000004</v>
      </c>
      <c r="F409">
        <v>38.924476000000006</v>
      </c>
      <c r="G409">
        <v>10.860136000000001</v>
      </c>
    </row>
    <row r="410" spans="1:9" x14ac:dyDescent="0.25">
      <c r="A410">
        <v>409</v>
      </c>
      <c r="D410">
        <v>51.825919000000006</v>
      </c>
      <c r="E410">
        <v>5.9730930000000004</v>
      </c>
      <c r="F410">
        <v>38.924476000000006</v>
      </c>
      <c r="G410">
        <v>10.860136000000001</v>
      </c>
    </row>
    <row r="411" spans="1:9" x14ac:dyDescent="0.25">
      <c r="A411">
        <v>410</v>
      </c>
      <c r="D411">
        <v>51.825919000000006</v>
      </c>
      <c r="E411">
        <v>5.9730930000000004</v>
      </c>
      <c r="F411">
        <v>38.924476000000006</v>
      </c>
      <c r="G411">
        <v>10.860136000000001</v>
      </c>
    </row>
    <row r="412" spans="1:9" x14ac:dyDescent="0.25">
      <c r="A412">
        <v>411</v>
      </c>
      <c r="D412">
        <v>51.825919000000006</v>
      </c>
      <c r="E412">
        <v>5.9730930000000004</v>
      </c>
      <c r="F412">
        <v>38.924476000000006</v>
      </c>
      <c r="G412">
        <v>10.860136000000001</v>
      </c>
    </row>
    <row r="413" spans="1:9" x14ac:dyDescent="0.25">
      <c r="A413">
        <v>412</v>
      </c>
      <c r="B413">
        <v>59.075736000000006</v>
      </c>
      <c r="C413">
        <v>8.9386480000000006</v>
      </c>
      <c r="D413">
        <v>51.825919000000006</v>
      </c>
      <c r="E413">
        <v>5.9730930000000004</v>
      </c>
      <c r="F413">
        <v>38.924476000000006</v>
      </c>
      <c r="G413">
        <v>10.860136000000001</v>
      </c>
    </row>
    <row r="414" spans="1:9" x14ac:dyDescent="0.25">
      <c r="A414">
        <v>413</v>
      </c>
      <c r="B414">
        <v>59.092269000000002</v>
      </c>
      <c r="C414">
        <v>8.8362210000000001</v>
      </c>
      <c r="D414">
        <v>51.825919000000006</v>
      </c>
      <c r="E414">
        <v>5.9730930000000004</v>
      </c>
      <c r="F414">
        <v>38.700999000000003</v>
      </c>
      <c r="G414">
        <v>10.86539</v>
      </c>
      <c r="H414">
        <v>45.347732000000008</v>
      </c>
      <c r="I414">
        <v>6.553839</v>
      </c>
    </row>
    <row r="415" spans="1:9" x14ac:dyDescent="0.25">
      <c r="A415">
        <v>414</v>
      </c>
      <c r="B415">
        <v>59.092269000000002</v>
      </c>
      <c r="C415">
        <v>8.8855979999999999</v>
      </c>
      <c r="D415">
        <v>51.850303000000004</v>
      </c>
      <c r="E415">
        <v>5.9975779999999999</v>
      </c>
      <c r="F415">
        <v>38.700999000000003</v>
      </c>
      <c r="G415">
        <v>10.86539</v>
      </c>
      <c r="H415">
        <v>45.347732000000008</v>
      </c>
      <c r="I415">
        <v>6.553839</v>
      </c>
    </row>
    <row r="416" spans="1:9" x14ac:dyDescent="0.25">
      <c r="A416">
        <v>415</v>
      </c>
      <c r="B416">
        <v>59.092269000000002</v>
      </c>
      <c r="C416">
        <v>8.8855979999999999</v>
      </c>
      <c r="H416">
        <v>45.347732000000008</v>
      </c>
      <c r="I416">
        <v>6.553839</v>
      </c>
    </row>
    <row r="417" spans="1:13" x14ac:dyDescent="0.25">
      <c r="A417">
        <v>416</v>
      </c>
      <c r="B417">
        <v>59.092269000000002</v>
      </c>
      <c r="C417">
        <v>8.8855979999999999</v>
      </c>
      <c r="H417">
        <v>45.347732000000008</v>
      </c>
      <c r="I417">
        <v>6.553839</v>
      </c>
    </row>
    <row r="418" spans="1:13" x14ac:dyDescent="0.25">
      <c r="A418">
        <v>417</v>
      </c>
      <c r="B418">
        <v>59.092269000000002</v>
      </c>
      <c r="C418">
        <v>8.8855979999999999</v>
      </c>
      <c r="H418">
        <v>45.347732000000008</v>
      </c>
      <c r="I418">
        <v>6.553839</v>
      </c>
    </row>
    <row r="419" spans="1:13" x14ac:dyDescent="0.25">
      <c r="A419">
        <v>418</v>
      </c>
      <c r="B419">
        <v>59.092269000000002</v>
      </c>
      <c r="C419">
        <v>8.8855979999999999</v>
      </c>
      <c r="H419">
        <v>45.347732000000008</v>
      </c>
      <c r="I419">
        <v>6.553839</v>
      </c>
    </row>
    <row r="420" spans="1:13" x14ac:dyDescent="0.25">
      <c r="A420">
        <v>419</v>
      </c>
      <c r="B420">
        <v>59.092269000000002</v>
      </c>
      <c r="C420">
        <v>8.8855979999999999</v>
      </c>
      <c r="H420">
        <v>45.347732000000008</v>
      </c>
      <c r="I420">
        <v>6.553839</v>
      </c>
    </row>
    <row r="421" spans="1:13" x14ac:dyDescent="0.25">
      <c r="A421">
        <v>420</v>
      </c>
      <c r="B421">
        <v>59.092269000000002</v>
      </c>
      <c r="C421">
        <v>8.8855979999999999</v>
      </c>
      <c r="H421">
        <v>45.347732000000008</v>
      </c>
      <c r="I421">
        <v>6.553839</v>
      </c>
    </row>
    <row r="422" spans="1:13" x14ac:dyDescent="0.25">
      <c r="A422">
        <v>421</v>
      </c>
      <c r="B422">
        <v>59.092269000000002</v>
      </c>
      <c r="C422">
        <v>8.8855979999999999</v>
      </c>
      <c r="H422">
        <v>45.347732000000008</v>
      </c>
      <c r="I422">
        <v>6.553839</v>
      </c>
    </row>
    <row r="423" spans="1:13" x14ac:dyDescent="0.25">
      <c r="A423">
        <v>422</v>
      </c>
      <c r="B423">
        <v>59.092269000000002</v>
      </c>
      <c r="C423">
        <v>8.8855979999999999</v>
      </c>
      <c r="H423">
        <v>45.347732000000008</v>
      </c>
      <c r="I423">
        <v>6.553839</v>
      </c>
    </row>
    <row r="424" spans="1:13" x14ac:dyDescent="0.25">
      <c r="A424">
        <v>423</v>
      </c>
      <c r="B424">
        <v>59.092269000000002</v>
      </c>
      <c r="C424">
        <v>8.8855979999999999</v>
      </c>
      <c r="H424">
        <v>45.347732000000008</v>
      </c>
      <c r="I424">
        <v>6.553839</v>
      </c>
    </row>
    <row r="425" spans="1:13" x14ac:dyDescent="0.25">
      <c r="A425">
        <v>424</v>
      </c>
      <c r="B425">
        <v>59.092269000000002</v>
      </c>
      <c r="C425">
        <v>8.8855979999999999</v>
      </c>
      <c r="H425">
        <v>45.347732000000008</v>
      </c>
      <c r="I425">
        <v>6.553839</v>
      </c>
    </row>
    <row r="426" spans="1:13" x14ac:dyDescent="0.25">
      <c r="A426">
        <v>425</v>
      </c>
      <c r="B426">
        <v>59.075736000000006</v>
      </c>
      <c r="C426">
        <v>8.9386480000000006</v>
      </c>
      <c r="D426">
        <v>68.623962000000006</v>
      </c>
      <c r="E426">
        <v>6.9727490000000003</v>
      </c>
      <c r="L426">
        <v>54.295612000000006</v>
      </c>
      <c r="M426">
        <v>9.9664959999999994</v>
      </c>
    </row>
    <row r="427" spans="1:13" x14ac:dyDescent="0.25">
      <c r="A427">
        <v>426</v>
      </c>
      <c r="D427">
        <v>68.63166600000001</v>
      </c>
      <c r="E427">
        <v>6.9614739999999999</v>
      </c>
      <c r="L427">
        <v>54.295612000000006</v>
      </c>
      <c r="M427">
        <v>9.9664959999999994</v>
      </c>
    </row>
    <row r="428" spans="1:13" x14ac:dyDescent="0.25">
      <c r="A428">
        <v>427</v>
      </c>
      <c r="D428">
        <v>68.63166600000001</v>
      </c>
      <c r="E428">
        <v>7.0108090000000001</v>
      </c>
      <c r="L428">
        <v>54.295612000000006</v>
      </c>
      <c r="M428">
        <v>9.9664959999999994</v>
      </c>
    </row>
    <row r="429" spans="1:13" x14ac:dyDescent="0.25">
      <c r="A429">
        <v>428</v>
      </c>
      <c r="D429">
        <v>68.63166600000001</v>
      </c>
      <c r="E429">
        <v>7.0108090000000001</v>
      </c>
      <c r="L429">
        <v>54.295612000000006</v>
      </c>
      <c r="M429">
        <v>9.9664959999999994</v>
      </c>
    </row>
    <row r="430" spans="1:13" x14ac:dyDescent="0.25">
      <c r="A430">
        <v>429</v>
      </c>
      <c r="D430">
        <v>68.63166600000001</v>
      </c>
      <c r="E430">
        <v>7.0108090000000001</v>
      </c>
      <c r="L430">
        <v>54.295612000000006</v>
      </c>
      <c r="M430">
        <v>9.9664959999999994</v>
      </c>
    </row>
    <row r="431" spans="1:13" x14ac:dyDescent="0.25">
      <c r="A431">
        <v>430</v>
      </c>
      <c r="D431">
        <v>68.63166600000001</v>
      </c>
      <c r="E431">
        <v>7.0108090000000001</v>
      </c>
      <c r="L431">
        <v>54.295612000000006</v>
      </c>
      <c r="M431">
        <v>9.9664959999999994</v>
      </c>
    </row>
    <row r="432" spans="1:13" x14ac:dyDescent="0.25">
      <c r="A432">
        <v>431</v>
      </c>
      <c r="D432">
        <v>68.63166600000001</v>
      </c>
      <c r="E432">
        <v>7.0108090000000001</v>
      </c>
      <c r="L432">
        <v>54.295612000000006</v>
      </c>
      <c r="M432">
        <v>9.9664959999999994</v>
      </c>
    </row>
    <row r="433" spans="1:13" x14ac:dyDescent="0.25">
      <c r="A433">
        <v>432</v>
      </c>
      <c r="D433">
        <v>68.63166600000001</v>
      </c>
      <c r="E433">
        <v>7.0108090000000001</v>
      </c>
      <c r="L433">
        <v>54.295612000000006</v>
      </c>
      <c r="M433">
        <v>9.9664959999999994</v>
      </c>
    </row>
    <row r="434" spans="1:13" x14ac:dyDescent="0.25">
      <c r="A434">
        <v>433</v>
      </c>
      <c r="D434">
        <v>68.63166600000001</v>
      </c>
      <c r="E434">
        <v>7.0108090000000001</v>
      </c>
      <c r="L434">
        <v>54.295612000000006</v>
      </c>
      <c r="M434">
        <v>9.9664959999999994</v>
      </c>
    </row>
    <row r="435" spans="1:13" x14ac:dyDescent="0.25">
      <c r="A435">
        <v>434</v>
      </c>
      <c r="D435">
        <v>68.63166600000001</v>
      </c>
      <c r="E435">
        <v>7.0108090000000001</v>
      </c>
      <c r="L435">
        <v>54.295612000000006</v>
      </c>
      <c r="M435">
        <v>9.9664959999999994</v>
      </c>
    </row>
    <row r="436" spans="1:13" x14ac:dyDescent="0.25">
      <c r="A436">
        <v>435</v>
      </c>
      <c r="B436">
        <v>72.956287000000003</v>
      </c>
      <c r="C436">
        <v>9.9046880000000002</v>
      </c>
      <c r="D436">
        <v>68.63166600000001</v>
      </c>
      <c r="E436">
        <v>7.0108090000000001</v>
      </c>
      <c r="H436">
        <v>59.913162000000007</v>
      </c>
      <c r="I436">
        <v>6.3132770000000002</v>
      </c>
      <c r="L436">
        <v>54.295612000000006</v>
      </c>
      <c r="M436">
        <v>9.9664959999999994</v>
      </c>
    </row>
    <row r="437" spans="1:13" x14ac:dyDescent="0.25">
      <c r="A437">
        <v>436</v>
      </c>
      <c r="B437">
        <v>72.982255000000009</v>
      </c>
      <c r="C437">
        <v>9.8743839999999992</v>
      </c>
      <c r="D437">
        <v>68.63166600000001</v>
      </c>
      <c r="E437">
        <v>7.0108090000000001</v>
      </c>
      <c r="H437">
        <v>59.883121000000003</v>
      </c>
      <c r="I437">
        <v>6.2198779999999996</v>
      </c>
    </row>
    <row r="438" spans="1:13" x14ac:dyDescent="0.25">
      <c r="A438">
        <v>437</v>
      </c>
      <c r="B438">
        <v>72.982255000000009</v>
      </c>
      <c r="C438">
        <v>9.8743839999999992</v>
      </c>
      <c r="D438">
        <v>68.63166600000001</v>
      </c>
      <c r="E438">
        <v>7.0108090000000001</v>
      </c>
      <c r="H438">
        <v>59.883121000000003</v>
      </c>
      <c r="I438">
        <v>6.2198779999999996</v>
      </c>
    </row>
    <row r="439" spans="1:13" x14ac:dyDescent="0.25">
      <c r="A439">
        <v>438</v>
      </c>
      <c r="B439">
        <v>72.982255000000009</v>
      </c>
      <c r="C439">
        <v>9.8743839999999992</v>
      </c>
      <c r="D439">
        <v>68.623962000000006</v>
      </c>
      <c r="E439">
        <v>6.9727490000000003</v>
      </c>
      <c r="H439">
        <v>59.883121000000003</v>
      </c>
      <c r="I439">
        <v>6.2198779999999996</v>
      </c>
    </row>
    <row r="440" spans="1:13" x14ac:dyDescent="0.25">
      <c r="A440">
        <v>439</v>
      </c>
      <c r="B440">
        <v>72.982255000000009</v>
      </c>
      <c r="C440">
        <v>9.8743839999999992</v>
      </c>
      <c r="H440">
        <v>59.883121000000003</v>
      </c>
      <c r="I440">
        <v>6.2198779999999996</v>
      </c>
    </row>
    <row r="441" spans="1:13" x14ac:dyDescent="0.25">
      <c r="A441">
        <v>440</v>
      </c>
      <c r="B441">
        <v>72.982255000000009</v>
      </c>
      <c r="C441">
        <v>9.8743839999999992</v>
      </c>
      <c r="H441">
        <v>59.883121000000003</v>
      </c>
      <c r="I441">
        <v>6.2198779999999996</v>
      </c>
    </row>
    <row r="442" spans="1:13" x14ac:dyDescent="0.25">
      <c r="A442">
        <v>441</v>
      </c>
      <c r="B442">
        <v>72.982255000000009</v>
      </c>
      <c r="C442">
        <v>9.8743839999999992</v>
      </c>
      <c r="H442">
        <v>59.883121000000003</v>
      </c>
      <c r="I442">
        <v>6.2198779999999996</v>
      </c>
    </row>
    <row r="443" spans="1:13" x14ac:dyDescent="0.25">
      <c r="A443">
        <v>442</v>
      </c>
      <c r="B443">
        <v>72.982255000000009</v>
      </c>
      <c r="C443">
        <v>9.8743839999999992</v>
      </c>
      <c r="H443">
        <v>59.883121000000003</v>
      </c>
      <c r="I443">
        <v>6.2198779999999996</v>
      </c>
    </row>
    <row r="444" spans="1:13" x14ac:dyDescent="0.25">
      <c r="A444">
        <v>443</v>
      </c>
      <c r="B444">
        <v>72.982255000000009</v>
      </c>
      <c r="C444">
        <v>9.8743839999999992</v>
      </c>
      <c r="H444">
        <v>59.883121000000003</v>
      </c>
      <c r="I444">
        <v>6.2198779999999996</v>
      </c>
    </row>
    <row r="445" spans="1:13" x14ac:dyDescent="0.25">
      <c r="A445">
        <v>444</v>
      </c>
      <c r="B445">
        <v>72.982255000000009</v>
      </c>
      <c r="C445">
        <v>9.8743839999999992</v>
      </c>
      <c r="H445">
        <v>59.883121000000003</v>
      </c>
      <c r="I445">
        <v>6.2198779999999996</v>
      </c>
    </row>
    <row r="446" spans="1:13" x14ac:dyDescent="0.25">
      <c r="A446">
        <v>445</v>
      </c>
      <c r="B446">
        <v>72.982255000000009</v>
      </c>
      <c r="C446">
        <v>9.8743839999999992</v>
      </c>
      <c r="H446">
        <v>59.883121000000003</v>
      </c>
      <c r="I446">
        <v>6.2198779999999996</v>
      </c>
    </row>
    <row r="447" spans="1:13" x14ac:dyDescent="0.25">
      <c r="A447">
        <v>446</v>
      </c>
      <c r="B447">
        <v>72.982255000000009</v>
      </c>
      <c r="C447">
        <v>9.8743839999999992</v>
      </c>
      <c r="H447">
        <v>59.883121000000003</v>
      </c>
      <c r="I447">
        <v>6.2198779999999996</v>
      </c>
    </row>
    <row r="448" spans="1:13" x14ac:dyDescent="0.25">
      <c r="A448">
        <v>447</v>
      </c>
      <c r="B448">
        <v>72.982255000000009</v>
      </c>
      <c r="C448">
        <v>9.8743839999999992</v>
      </c>
      <c r="H448">
        <v>59.913162000000007</v>
      </c>
      <c r="I448">
        <v>6.3132770000000002</v>
      </c>
    </row>
    <row r="449" spans="1:9" x14ac:dyDescent="0.25">
      <c r="A449">
        <v>448</v>
      </c>
      <c r="B449">
        <v>72.982255000000009</v>
      </c>
      <c r="C449">
        <v>9.8743839999999992</v>
      </c>
      <c r="F449">
        <v>69.361526000000012</v>
      </c>
      <c r="G449">
        <v>10.96698</v>
      </c>
    </row>
    <row r="450" spans="1:9" x14ac:dyDescent="0.25">
      <c r="A450">
        <v>449</v>
      </c>
      <c r="B450">
        <v>72.982255000000009</v>
      </c>
      <c r="C450">
        <v>9.8743839999999992</v>
      </c>
      <c r="F450">
        <v>69.422696000000002</v>
      </c>
      <c r="G450">
        <v>11.059322</v>
      </c>
    </row>
    <row r="451" spans="1:9" x14ac:dyDescent="0.25">
      <c r="A451">
        <v>450</v>
      </c>
      <c r="B451">
        <v>72.982255000000009</v>
      </c>
      <c r="C451">
        <v>9.8743839999999992</v>
      </c>
      <c r="F451">
        <v>69.422696000000002</v>
      </c>
      <c r="G451">
        <v>11.059322</v>
      </c>
    </row>
    <row r="452" spans="1:9" x14ac:dyDescent="0.25">
      <c r="A452">
        <v>451</v>
      </c>
      <c r="B452">
        <v>72.956287000000003</v>
      </c>
      <c r="C452">
        <v>9.9046880000000002</v>
      </c>
      <c r="D452">
        <v>79.090151000000006</v>
      </c>
      <c r="E452">
        <v>8.5357800000000008</v>
      </c>
      <c r="F452">
        <v>69.422696000000002</v>
      </c>
      <c r="G452">
        <v>11.059322</v>
      </c>
    </row>
    <row r="453" spans="1:9" x14ac:dyDescent="0.25">
      <c r="A453">
        <v>452</v>
      </c>
      <c r="D453">
        <v>79.112650000000002</v>
      </c>
      <c r="E453">
        <v>8.4920059999999999</v>
      </c>
      <c r="F453">
        <v>69.422696000000002</v>
      </c>
      <c r="G453">
        <v>11.059322</v>
      </c>
    </row>
    <row r="454" spans="1:9" x14ac:dyDescent="0.25">
      <c r="A454">
        <v>453</v>
      </c>
      <c r="D454">
        <v>79.112650000000002</v>
      </c>
      <c r="E454">
        <v>8.4920059999999999</v>
      </c>
      <c r="F454">
        <v>69.422696000000002</v>
      </c>
      <c r="G454">
        <v>11.059322</v>
      </c>
    </row>
    <row r="455" spans="1:9" x14ac:dyDescent="0.25">
      <c r="A455">
        <v>454</v>
      </c>
      <c r="D455">
        <v>79.112650000000002</v>
      </c>
      <c r="E455">
        <v>8.4920059999999999</v>
      </c>
      <c r="F455">
        <v>69.422696000000002</v>
      </c>
      <c r="G455">
        <v>11.059322</v>
      </c>
    </row>
    <row r="456" spans="1:9" x14ac:dyDescent="0.25">
      <c r="A456">
        <v>455</v>
      </c>
      <c r="D456">
        <v>79.112650000000002</v>
      </c>
      <c r="E456">
        <v>8.4920059999999999</v>
      </c>
      <c r="F456">
        <v>69.422696000000002</v>
      </c>
      <c r="G456">
        <v>11.059322</v>
      </c>
    </row>
    <row r="457" spans="1:9" x14ac:dyDescent="0.25">
      <c r="A457">
        <v>456</v>
      </c>
      <c r="D457">
        <v>79.112650000000002</v>
      </c>
      <c r="E457">
        <v>8.4920059999999999</v>
      </c>
      <c r="F457">
        <v>69.422696000000002</v>
      </c>
      <c r="G457">
        <v>11.059322</v>
      </c>
    </row>
    <row r="458" spans="1:9" x14ac:dyDescent="0.25">
      <c r="A458">
        <v>457</v>
      </c>
      <c r="D458">
        <v>79.112650000000002</v>
      </c>
      <c r="E458">
        <v>8.4920059999999999</v>
      </c>
      <c r="F458">
        <v>69.422696000000002</v>
      </c>
      <c r="G458">
        <v>11.059322</v>
      </c>
    </row>
    <row r="459" spans="1:9" x14ac:dyDescent="0.25">
      <c r="A459">
        <v>458</v>
      </c>
      <c r="D459">
        <v>79.112650000000002</v>
      </c>
      <c r="E459">
        <v>8.4920059999999999</v>
      </c>
      <c r="F459">
        <v>69.422696000000002</v>
      </c>
      <c r="G459">
        <v>11.059322</v>
      </c>
    </row>
    <row r="460" spans="1:9" x14ac:dyDescent="0.25">
      <c r="A460">
        <v>459</v>
      </c>
      <c r="D460">
        <v>79.112650000000002</v>
      </c>
      <c r="E460">
        <v>8.4920059999999999</v>
      </c>
      <c r="F460">
        <v>69.422696000000002</v>
      </c>
      <c r="G460">
        <v>11.059322</v>
      </c>
    </row>
    <row r="461" spans="1:9" x14ac:dyDescent="0.25">
      <c r="A461">
        <v>460</v>
      </c>
      <c r="B461">
        <v>82.621907000000007</v>
      </c>
      <c r="C461">
        <v>12.075544000000001</v>
      </c>
      <c r="D461">
        <v>79.112650000000002</v>
      </c>
      <c r="E461">
        <v>8.4920059999999999</v>
      </c>
      <c r="F461">
        <v>69.422696000000002</v>
      </c>
      <c r="G461">
        <v>11.059322</v>
      </c>
    </row>
    <row r="462" spans="1:9" x14ac:dyDescent="0.25">
      <c r="A462">
        <v>461</v>
      </c>
      <c r="B462">
        <v>82.622774000000007</v>
      </c>
      <c r="C462">
        <v>12.046771</v>
      </c>
      <c r="D462">
        <v>79.112650000000002</v>
      </c>
      <c r="E462">
        <v>8.4920059999999999</v>
      </c>
      <c r="F462">
        <v>69.361526000000012</v>
      </c>
      <c r="G462">
        <v>10.96698</v>
      </c>
    </row>
    <row r="463" spans="1:9" x14ac:dyDescent="0.25">
      <c r="A463">
        <v>462</v>
      </c>
      <c r="B463">
        <v>82.622774000000007</v>
      </c>
      <c r="C463">
        <v>12.046771</v>
      </c>
      <c r="D463">
        <v>79.112650000000002</v>
      </c>
      <c r="E463">
        <v>8.4920059999999999</v>
      </c>
    </row>
    <row r="464" spans="1:9" x14ac:dyDescent="0.25">
      <c r="A464">
        <v>463</v>
      </c>
      <c r="B464">
        <v>82.622774000000007</v>
      </c>
      <c r="C464">
        <v>12.046771</v>
      </c>
      <c r="D464">
        <v>79.112650000000002</v>
      </c>
      <c r="E464">
        <v>8.4920059999999999</v>
      </c>
      <c r="H464">
        <v>74.245710000000003</v>
      </c>
      <c r="I464">
        <v>9.8239280000000004</v>
      </c>
    </row>
    <row r="465" spans="1:9" x14ac:dyDescent="0.25">
      <c r="A465">
        <v>464</v>
      </c>
      <c r="B465">
        <v>82.622774000000007</v>
      </c>
      <c r="C465">
        <v>12.046771</v>
      </c>
      <c r="D465">
        <v>79.090151000000006</v>
      </c>
      <c r="E465">
        <v>8.5357800000000008</v>
      </c>
      <c r="H465">
        <v>74.218211000000011</v>
      </c>
      <c r="I465">
        <v>9.8743839999999992</v>
      </c>
    </row>
    <row r="466" spans="1:9" x14ac:dyDescent="0.25">
      <c r="A466">
        <v>465</v>
      </c>
      <c r="B466">
        <v>82.622774000000007</v>
      </c>
      <c r="C466">
        <v>12.046771</v>
      </c>
      <c r="D466">
        <v>78.172522999999998</v>
      </c>
      <c r="E466">
        <v>7.5033859999999999</v>
      </c>
      <c r="H466">
        <v>74.218211000000011</v>
      </c>
      <c r="I466">
        <v>9.8743839999999992</v>
      </c>
    </row>
    <row r="467" spans="1:9" x14ac:dyDescent="0.25">
      <c r="A467">
        <v>466</v>
      </c>
      <c r="B467">
        <v>82.622774000000007</v>
      </c>
      <c r="C467">
        <v>12.046771</v>
      </c>
      <c r="D467">
        <v>78.172522999999998</v>
      </c>
      <c r="E467">
        <v>7.5033859999999999</v>
      </c>
      <c r="H467">
        <v>74.218211000000011</v>
      </c>
      <c r="I467">
        <v>9.8743839999999992</v>
      </c>
    </row>
    <row r="468" spans="1:9" x14ac:dyDescent="0.25">
      <c r="A468">
        <v>467</v>
      </c>
      <c r="B468">
        <v>82.622774000000007</v>
      </c>
      <c r="C468">
        <v>12.046771</v>
      </c>
      <c r="H468">
        <v>74.218211000000011</v>
      </c>
      <c r="I468">
        <v>9.8743839999999992</v>
      </c>
    </row>
    <row r="469" spans="1:9" x14ac:dyDescent="0.25">
      <c r="A469">
        <v>468</v>
      </c>
      <c r="B469">
        <v>82.622774000000007</v>
      </c>
      <c r="C469">
        <v>12.046771</v>
      </c>
      <c r="H469">
        <v>74.218211000000011</v>
      </c>
      <c r="I469">
        <v>9.8743839999999992</v>
      </c>
    </row>
    <row r="470" spans="1:9" x14ac:dyDescent="0.25">
      <c r="A470">
        <v>469</v>
      </c>
      <c r="B470">
        <v>82.622774000000007</v>
      </c>
      <c r="C470">
        <v>12.046771</v>
      </c>
      <c r="H470">
        <v>74.218211000000011</v>
      </c>
      <c r="I470">
        <v>9.8743839999999992</v>
      </c>
    </row>
    <row r="471" spans="1:9" x14ac:dyDescent="0.25">
      <c r="A471">
        <v>470</v>
      </c>
      <c r="B471">
        <v>82.622774000000007</v>
      </c>
      <c r="C471">
        <v>12.046771</v>
      </c>
      <c r="H471">
        <v>74.218211000000011</v>
      </c>
      <c r="I471">
        <v>9.8743839999999992</v>
      </c>
    </row>
    <row r="472" spans="1:9" x14ac:dyDescent="0.25">
      <c r="A472">
        <v>471</v>
      </c>
      <c r="B472">
        <v>82.622774000000007</v>
      </c>
      <c r="C472">
        <v>12.046771</v>
      </c>
      <c r="H472">
        <v>74.218211000000011</v>
      </c>
      <c r="I472">
        <v>9.8743839999999992</v>
      </c>
    </row>
    <row r="473" spans="1:9" x14ac:dyDescent="0.25">
      <c r="A473">
        <v>472</v>
      </c>
      <c r="B473">
        <v>82.622774000000007</v>
      </c>
      <c r="C473">
        <v>12.046771</v>
      </c>
      <c r="H473">
        <v>74.218211000000011</v>
      </c>
      <c r="I473">
        <v>9.8743839999999992</v>
      </c>
    </row>
    <row r="474" spans="1:9" x14ac:dyDescent="0.25">
      <c r="A474">
        <v>473</v>
      </c>
      <c r="B474">
        <v>82.621907000000007</v>
      </c>
      <c r="C474">
        <v>12.075544000000001</v>
      </c>
      <c r="H474">
        <v>74.218211000000011</v>
      </c>
      <c r="I474">
        <v>9.8743839999999992</v>
      </c>
    </row>
    <row r="475" spans="1:9" x14ac:dyDescent="0.25">
      <c r="A475">
        <v>474</v>
      </c>
      <c r="F475">
        <v>80.099487000000011</v>
      </c>
      <c r="G475">
        <v>12.492207000000001</v>
      </c>
      <c r="H475">
        <v>74.218211000000011</v>
      </c>
      <c r="I475">
        <v>9.8743839999999992</v>
      </c>
    </row>
    <row r="476" spans="1:9" x14ac:dyDescent="0.25">
      <c r="A476">
        <v>475</v>
      </c>
      <c r="D476">
        <v>91.134984000000003</v>
      </c>
      <c r="E476">
        <v>9.2249280000000002</v>
      </c>
      <c r="F476">
        <v>80.200298000000004</v>
      </c>
      <c r="G476">
        <v>12.491135999999999</v>
      </c>
      <c r="H476">
        <v>74.245710000000003</v>
      </c>
      <c r="I476">
        <v>9.8239280000000004</v>
      </c>
    </row>
    <row r="477" spans="1:9" x14ac:dyDescent="0.25">
      <c r="A477">
        <v>476</v>
      </c>
      <c r="D477">
        <v>91.126208000000005</v>
      </c>
      <c r="E477">
        <v>9.1831949999999996</v>
      </c>
      <c r="F477">
        <v>80.200298000000004</v>
      </c>
      <c r="G477">
        <v>12.491135999999999</v>
      </c>
    </row>
    <row r="478" spans="1:9" x14ac:dyDescent="0.25">
      <c r="A478">
        <v>477</v>
      </c>
      <c r="D478">
        <v>91.126208000000005</v>
      </c>
      <c r="E478">
        <v>9.1831949999999996</v>
      </c>
      <c r="F478">
        <v>80.200298000000004</v>
      </c>
      <c r="G478">
        <v>12.491135999999999</v>
      </c>
    </row>
    <row r="479" spans="1:9" x14ac:dyDescent="0.25">
      <c r="A479">
        <v>478</v>
      </c>
      <c r="D479">
        <v>91.126208000000005</v>
      </c>
      <c r="E479">
        <v>9.1831949999999996</v>
      </c>
      <c r="F479">
        <v>80.200298000000004</v>
      </c>
      <c r="G479">
        <v>12.491135999999999</v>
      </c>
    </row>
    <row r="480" spans="1:9" x14ac:dyDescent="0.25">
      <c r="A480">
        <v>479</v>
      </c>
      <c r="D480">
        <v>91.126208000000005</v>
      </c>
      <c r="E480">
        <v>9.1831949999999996</v>
      </c>
      <c r="F480">
        <v>80.200298000000004</v>
      </c>
      <c r="G480">
        <v>12.491135999999999</v>
      </c>
    </row>
    <row r="481" spans="1:9" x14ac:dyDescent="0.25">
      <c r="A481">
        <v>480</v>
      </c>
      <c r="D481">
        <v>91.126208000000005</v>
      </c>
      <c r="E481">
        <v>9.1831949999999996</v>
      </c>
      <c r="F481">
        <v>80.200298000000004</v>
      </c>
      <c r="G481">
        <v>12.491135999999999</v>
      </c>
    </row>
    <row r="482" spans="1:9" x14ac:dyDescent="0.25">
      <c r="A482">
        <v>481</v>
      </c>
      <c r="D482">
        <v>91.126208000000005</v>
      </c>
      <c r="E482">
        <v>9.1831949999999996</v>
      </c>
      <c r="F482">
        <v>80.200298000000004</v>
      </c>
      <c r="G482">
        <v>12.491135999999999</v>
      </c>
    </row>
    <row r="483" spans="1:9" x14ac:dyDescent="0.25">
      <c r="A483">
        <v>482</v>
      </c>
      <c r="D483">
        <v>91.126208000000005</v>
      </c>
      <c r="E483">
        <v>9.1831949999999996</v>
      </c>
      <c r="F483">
        <v>80.200298000000004</v>
      </c>
      <c r="G483">
        <v>12.491135999999999</v>
      </c>
    </row>
    <row r="484" spans="1:9" x14ac:dyDescent="0.25">
      <c r="A484">
        <v>483</v>
      </c>
      <c r="D484">
        <v>91.126208000000005</v>
      </c>
      <c r="E484">
        <v>9.1831949999999996</v>
      </c>
      <c r="F484">
        <v>80.200298000000004</v>
      </c>
      <c r="G484">
        <v>12.491135999999999</v>
      </c>
    </row>
    <row r="485" spans="1:9" x14ac:dyDescent="0.25">
      <c r="A485">
        <v>484</v>
      </c>
      <c r="D485">
        <v>91.126208000000005</v>
      </c>
      <c r="E485">
        <v>9.1831949999999996</v>
      </c>
      <c r="F485">
        <v>80.200298000000004</v>
      </c>
      <c r="G485">
        <v>12.491135999999999</v>
      </c>
    </row>
    <row r="486" spans="1:9" x14ac:dyDescent="0.25">
      <c r="A486">
        <v>485</v>
      </c>
      <c r="B486">
        <v>98.043705000000003</v>
      </c>
      <c r="C486">
        <v>11.73995</v>
      </c>
      <c r="D486">
        <v>91.126208000000005</v>
      </c>
      <c r="E486">
        <v>9.1831949999999996</v>
      </c>
      <c r="F486">
        <v>80.200298000000004</v>
      </c>
      <c r="G486">
        <v>12.491135999999999</v>
      </c>
    </row>
    <row r="487" spans="1:9" x14ac:dyDescent="0.25">
      <c r="A487">
        <v>486</v>
      </c>
      <c r="B487">
        <v>97.998147000000003</v>
      </c>
      <c r="C487">
        <v>11.701176999999999</v>
      </c>
      <c r="D487">
        <v>91.126208000000005</v>
      </c>
      <c r="E487">
        <v>9.1831949999999996</v>
      </c>
      <c r="F487">
        <v>80.099487000000011</v>
      </c>
      <c r="G487">
        <v>12.492207000000001</v>
      </c>
    </row>
    <row r="488" spans="1:9" x14ac:dyDescent="0.25">
      <c r="A488">
        <v>487</v>
      </c>
      <c r="B488">
        <v>97.998147000000003</v>
      </c>
      <c r="C488">
        <v>11.701176999999999</v>
      </c>
      <c r="D488">
        <v>91.134984000000003</v>
      </c>
      <c r="E488">
        <v>9.2249280000000002</v>
      </c>
      <c r="F488">
        <v>80.099487000000011</v>
      </c>
      <c r="G488">
        <v>12.492207000000001</v>
      </c>
      <c r="H488">
        <v>86.479613000000001</v>
      </c>
      <c r="I488">
        <v>8.6336829999999996</v>
      </c>
    </row>
    <row r="489" spans="1:9" x14ac:dyDescent="0.25">
      <c r="A489">
        <v>488</v>
      </c>
      <c r="B489">
        <v>97.998147000000003</v>
      </c>
      <c r="C489">
        <v>11.701176999999999</v>
      </c>
      <c r="D489">
        <v>91.134984000000003</v>
      </c>
      <c r="E489">
        <v>9.2249280000000002</v>
      </c>
      <c r="F489">
        <v>80.099487000000011</v>
      </c>
      <c r="G489">
        <v>12.492207000000001</v>
      </c>
      <c r="H489">
        <v>86.479613000000001</v>
      </c>
      <c r="I489">
        <v>8.6336829999999996</v>
      </c>
    </row>
    <row r="490" spans="1:9" x14ac:dyDescent="0.25">
      <c r="A490">
        <v>489</v>
      </c>
      <c r="B490">
        <v>97.998147000000003</v>
      </c>
      <c r="C490">
        <v>11.701176999999999</v>
      </c>
      <c r="F490">
        <v>80.099487000000011</v>
      </c>
      <c r="G490">
        <v>12.492207000000001</v>
      </c>
      <c r="H490">
        <v>86.528386000000012</v>
      </c>
      <c r="I490">
        <v>8.3438510000000008</v>
      </c>
    </row>
    <row r="491" spans="1:9" x14ac:dyDescent="0.25">
      <c r="A491">
        <v>490</v>
      </c>
      <c r="B491">
        <v>97.998147000000003</v>
      </c>
      <c r="C491">
        <v>11.701176999999999</v>
      </c>
      <c r="H491">
        <v>86.528386000000012</v>
      </c>
      <c r="I491">
        <v>8.3438510000000008</v>
      </c>
    </row>
    <row r="492" spans="1:9" x14ac:dyDescent="0.25">
      <c r="A492">
        <v>491</v>
      </c>
      <c r="B492">
        <v>97.998147000000003</v>
      </c>
      <c r="C492">
        <v>11.701176999999999</v>
      </c>
      <c r="H492">
        <v>86.528386000000012</v>
      </c>
      <c r="I492">
        <v>8.3438510000000008</v>
      </c>
    </row>
    <row r="493" spans="1:9" x14ac:dyDescent="0.25">
      <c r="A493">
        <v>492</v>
      </c>
      <c r="B493">
        <v>97.998147000000003</v>
      </c>
      <c r="C493">
        <v>11.701176999999999</v>
      </c>
      <c r="H493">
        <v>86.528386000000012</v>
      </c>
      <c r="I493">
        <v>8.3438510000000008</v>
      </c>
    </row>
    <row r="494" spans="1:9" x14ac:dyDescent="0.25">
      <c r="A494">
        <v>493</v>
      </c>
      <c r="B494">
        <v>97.998147000000003</v>
      </c>
      <c r="C494">
        <v>11.701176999999999</v>
      </c>
      <c r="H494">
        <v>86.528386000000012</v>
      </c>
      <c r="I494">
        <v>8.3438510000000008</v>
      </c>
    </row>
    <row r="495" spans="1:9" x14ac:dyDescent="0.25">
      <c r="A495">
        <v>494</v>
      </c>
      <c r="B495">
        <v>97.998147000000003</v>
      </c>
      <c r="C495">
        <v>11.701176999999999</v>
      </c>
      <c r="H495">
        <v>86.528386000000012</v>
      </c>
      <c r="I495">
        <v>8.3438510000000008</v>
      </c>
    </row>
    <row r="496" spans="1:9" x14ac:dyDescent="0.25">
      <c r="A496">
        <v>495</v>
      </c>
      <c r="B496">
        <v>97.998147000000003</v>
      </c>
      <c r="C496">
        <v>11.701176999999999</v>
      </c>
      <c r="H496">
        <v>86.528386000000012</v>
      </c>
      <c r="I496">
        <v>8.3438510000000008</v>
      </c>
    </row>
    <row r="497" spans="1:9" x14ac:dyDescent="0.25">
      <c r="A497">
        <v>496</v>
      </c>
      <c r="B497">
        <v>97.998147000000003</v>
      </c>
      <c r="C497">
        <v>11.701176999999999</v>
      </c>
      <c r="H497">
        <v>86.528386000000012</v>
      </c>
      <c r="I497">
        <v>8.3438510000000008</v>
      </c>
    </row>
    <row r="498" spans="1:9" x14ac:dyDescent="0.25">
      <c r="A498">
        <v>497</v>
      </c>
      <c r="B498">
        <v>97.998147000000003</v>
      </c>
      <c r="C498">
        <v>11.701176999999999</v>
      </c>
      <c r="H498">
        <v>86.528386000000012</v>
      </c>
      <c r="I498">
        <v>8.3438510000000008</v>
      </c>
    </row>
    <row r="499" spans="1:9" x14ac:dyDescent="0.25">
      <c r="A499">
        <v>498</v>
      </c>
      <c r="B499">
        <v>98.043705000000003</v>
      </c>
      <c r="C499">
        <v>11.73995</v>
      </c>
      <c r="D499">
        <v>106.53004900000001</v>
      </c>
      <c r="E499">
        <v>7.6017989999999998</v>
      </c>
      <c r="H499">
        <v>86.479613000000001</v>
      </c>
      <c r="I499">
        <v>8.6336829999999996</v>
      </c>
    </row>
    <row r="500" spans="1:9" x14ac:dyDescent="0.25">
      <c r="A500">
        <v>499</v>
      </c>
      <c r="D500">
        <v>106.55096500000001</v>
      </c>
      <c r="E500">
        <v>7.6032780000000004</v>
      </c>
    </row>
    <row r="501" spans="1:9" x14ac:dyDescent="0.25">
      <c r="A501">
        <v>500</v>
      </c>
      <c r="D501">
        <v>106.55096500000001</v>
      </c>
      <c r="E501">
        <v>7.6032780000000004</v>
      </c>
    </row>
    <row r="502" spans="1:9" x14ac:dyDescent="0.25">
      <c r="A502">
        <v>501</v>
      </c>
      <c r="D502">
        <v>106.55096500000001</v>
      </c>
      <c r="E502">
        <v>7.6032780000000004</v>
      </c>
      <c r="F502">
        <v>95.482258000000002</v>
      </c>
      <c r="G502">
        <v>12.13095</v>
      </c>
    </row>
    <row r="503" spans="1:9" x14ac:dyDescent="0.25">
      <c r="A503">
        <v>502</v>
      </c>
      <c r="D503">
        <v>106.55096500000001</v>
      </c>
      <c r="E503">
        <v>7.6032780000000004</v>
      </c>
      <c r="F503">
        <v>95.575671</v>
      </c>
      <c r="G503">
        <v>12.194875</v>
      </c>
    </row>
    <row r="504" spans="1:9" x14ac:dyDescent="0.25">
      <c r="A504">
        <v>503</v>
      </c>
      <c r="D504">
        <v>106.55096500000001</v>
      </c>
      <c r="E504">
        <v>7.6032780000000004</v>
      </c>
      <c r="F504">
        <v>95.575671</v>
      </c>
      <c r="G504">
        <v>12.194875</v>
      </c>
    </row>
    <row r="505" spans="1:9" x14ac:dyDescent="0.25">
      <c r="A505">
        <v>504</v>
      </c>
      <c r="D505">
        <v>106.55096500000001</v>
      </c>
      <c r="E505">
        <v>7.6032780000000004</v>
      </c>
      <c r="F505">
        <v>95.575671</v>
      </c>
      <c r="G505">
        <v>12.194875</v>
      </c>
    </row>
    <row r="506" spans="1:9" x14ac:dyDescent="0.25">
      <c r="A506">
        <v>505</v>
      </c>
      <c r="D506">
        <v>106.55096500000001</v>
      </c>
      <c r="E506">
        <v>7.6032780000000004</v>
      </c>
      <c r="F506">
        <v>95.575671</v>
      </c>
      <c r="G506">
        <v>12.194875</v>
      </c>
    </row>
    <row r="507" spans="1:9" x14ac:dyDescent="0.25">
      <c r="A507">
        <v>506</v>
      </c>
      <c r="D507">
        <v>106.55096500000001</v>
      </c>
      <c r="E507">
        <v>7.6032780000000004</v>
      </c>
      <c r="F507">
        <v>95.575671</v>
      </c>
      <c r="G507">
        <v>12.194875</v>
      </c>
    </row>
    <row r="508" spans="1:9" x14ac:dyDescent="0.25">
      <c r="A508">
        <v>507</v>
      </c>
      <c r="D508">
        <v>106.55096500000001</v>
      </c>
      <c r="E508">
        <v>7.6032780000000004</v>
      </c>
      <c r="F508">
        <v>95.575671</v>
      </c>
      <c r="G508">
        <v>12.194875</v>
      </c>
    </row>
    <row r="509" spans="1:9" x14ac:dyDescent="0.25">
      <c r="A509">
        <v>508</v>
      </c>
      <c r="D509">
        <v>106.55096500000001</v>
      </c>
      <c r="E509">
        <v>7.6032780000000004</v>
      </c>
      <c r="F509">
        <v>95.575671</v>
      </c>
      <c r="G509">
        <v>12.194875</v>
      </c>
    </row>
    <row r="510" spans="1:9" x14ac:dyDescent="0.25">
      <c r="A510">
        <v>509</v>
      </c>
      <c r="D510">
        <v>106.55096500000001</v>
      </c>
      <c r="E510">
        <v>7.6032780000000004</v>
      </c>
      <c r="F510">
        <v>95.575671</v>
      </c>
      <c r="G510">
        <v>12.194875</v>
      </c>
    </row>
    <row r="511" spans="1:9" x14ac:dyDescent="0.25">
      <c r="A511">
        <v>510</v>
      </c>
      <c r="D511">
        <v>106.53004900000001</v>
      </c>
      <c r="E511">
        <v>7.6017989999999998</v>
      </c>
      <c r="F511">
        <v>95.575671</v>
      </c>
      <c r="G511">
        <v>12.194875</v>
      </c>
      <c r="H511">
        <v>101.41944900000001</v>
      </c>
      <c r="I511">
        <v>7.3340059999999996</v>
      </c>
    </row>
    <row r="512" spans="1:9" x14ac:dyDescent="0.25">
      <c r="A512">
        <v>511</v>
      </c>
      <c r="B512">
        <v>115.51208200000001</v>
      </c>
      <c r="C512">
        <v>9.500985</v>
      </c>
      <c r="F512">
        <v>95.575671</v>
      </c>
      <c r="G512">
        <v>12.194875</v>
      </c>
      <c r="H512">
        <v>101.35996300000001</v>
      </c>
      <c r="I512">
        <v>7.1589640000000001</v>
      </c>
    </row>
    <row r="513" spans="1:9" x14ac:dyDescent="0.25">
      <c r="A513">
        <v>512</v>
      </c>
      <c r="B513">
        <v>115.499325</v>
      </c>
      <c r="C513">
        <v>9.4300709999999999</v>
      </c>
      <c r="F513">
        <v>95.482258000000002</v>
      </c>
      <c r="G513">
        <v>12.13095</v>
      </c>
      <c r="H513">
        <v>101.35996300000001</v>
      </c>
      <c r="I513">
        <v>7.1589640000000001</v>
      </c>
    </row>
    <row r="514" spans="1:9" x14ac:dyDescent="0.25">
      <c r="A514">
        <v>513</v>
      </c>
      <c r="B514">
        <v>115.499325</v>
      </c>
      <c r="C514">
        <v>9.4300709999999999</v>
      </c>
      <c r="H514">
        <v>101.35996300000001</v>
      </c>
      <c r="I514">
        <v>7.1589640000000001</v>
      </c>
    </row>
    <row r="515" spans="1:9" x14ac:dyDescent="0.25">
      <c r="A515">
        <v>514</v>
      </c>
      <c r="B515">
        <v>115.499325</v>
      </c>
      <c r="C515">
        <v>9.4300709999999999</v>
      </c>
      <c r="H515">
        <v>101.35996300000001</v>
      </c>
      <c r="I515">
        <v>7.1589640000000001</v>
      </c>
    </row>
    <row r="516" spans="1:9" x14ac:dyDescent="0.25">
      <c r="A516">
        <v>515</v>
      </c>
      <c r="B516">
        <v>115.499325</v>
      </c>
      <c r="C516">
        <v>9.4300709999999999</v>
      </c>
      <c r="H516">
        <v>101.35996300000001</v>
      </c>
      <c r="I516">
        <v>7.1589640000000001</v>
      </c>
    </row>
    <row r="517" spans="1:9" x14ac:dyDescent="0.25">
      <c r="A517">
        <v>516</v>
      </c>
      <c r="B517">
        <v>115.499325</v>
      </c>
      <c r="C517">
        <v>9.4300709999999999</v>
      </c>
      <c r="H517">
        <v>101.35996300000001</v>
      </c>
      <c r="I517">
        <v>7.1589640000000001</v>
      </c>
    </row>
    <row r="518" spans="1:9" x14ac:dyDescent="0.25">
      <c r="A518">
        <v>517</v>
      </c>
      <c r="B518">
        <v>115.499325</v>
      </c>
      <c r="C518">
        <v>9.4300709999999999</v>
      </c>
      <c r="H518">
        <v>101.35996300000001</v>
      </c>
      <c r="I518">
        <v>7.1589640000000001</v>
      </c>
    </row>
    <row r="519" spans="1:9" x14ac:dyDescent="0.25">
      <c r="A519">
        <v>518</v>
      </c>
      <c r="B519">
        <v>115.499325</v>
      </c>
      <c r="C519">
        <v>9.4300709999999999</v>
      </c>
      <c r="H519">
        <v>101.35996300000001</v>
      </c>
      <c r="I519">
        <v>7.1589640000000001</v>
      </c>
    </row>
    <row r="520" spans="1:9" x14ac:dyDescent="0.25">
      <c r="A520">
        <v>519</v>
      </c>
      <c r="B520">
        <v>115.499325</v>
      </c>
      <c r="C520">
        <v>9.4300709999999999</v>
      </c>
      <c r="H520">
        <v>101.35996300000001</v>
      </c>
      <c r="I520">
        <v>7.1589640000000001</v>
      </c>
    </row>
    <row r="521" spans="1:9" x14ac:dyDescent="0.25">
      <c r="A521">
        <v>520</v>
      </c>
      <c r="B521">
        <v>115.499325</v>
      </c>
      <c r="C521">
        <v>9.4300709999999999</v>
      </c>
      <c r="H521">
        <v>101.35996300000001</v>
      </c>
      <c r="I521">
        <v>7.1589640000000001</v>
      </c>
    </row>
    <row r="522" spans="1:9" x14ac:dyDescent="0.25">
      <c r="A522">
        <v>521</v>
      </c>
      <c r="B522">
        <v>115.499325</v>
      </c>
      <c r="C522">
        <v>9.4300709999999999</v>
      </c>
      <c r="D522">
        <v>122.99398500000001</v>
      </c>
      <c r="E522">
        <v>5.9446909999999997</v>
      </c>
      <c r="H522">
        <v>101.35996300000001</v>
      </c>
      <c r="I522">
        <v>7.1589640000000001</v>
      </c>
    </row>
    <row r="523" spans="1:9" x14ac:dyDescent="0.25">
      <c r="A523">
        <v>522</v>
      </c>
      <c r="B523">
        <v>115.499325</v>
      </c>
      <c r="C523">
        <v>9.4300709999999999</v>
      </c>
      <c r="D523">
        <v>123.01398900000001</v>
      </c>
      <c r="E523">
        <v>5.9246400000000001</v>
      </c>
      <c r="H523">
        <v>101.35996300000001</v>
      </c>
      <c r="I523">
        <v>7.1589640000000001</v>
      </c>
    </row>
    <row r="524" spans="1:9" x14ac:dyDescent="0.25">
      <c r="A524">
        <v>523</v>
      </c>
      <c r="B524">
        <v>115.51208200000001</v>
      </c>
      <c r="C524">
        <v>9.500985</v>
      </c>
      <c r="D524">
        <v>123.01398900000001</v>
      </c>
      <c r="E524">
        <v>5.9246400000000001</v>
      </c>
      <c r="F524">
        <v>110.80962000000001</v>
      </c>
      <c r="G524">
        <v>10.142687</v>
      </c>
      <c r="H524">
        <v>101.41944900000001</v>
      </c>
      <c r="I524">
        <v>7.3340059999999996</v>
      </c>
    </row>
    <row r="525" spans="1:9" x14ac:dyDescent="0.25">
      <c r="A525">
        <v>524</v>
      </c>
      <c r="D525">
        <v>123.01398900000001</v>
      </c>
      <c r="E525">
        <v>5.9246400000000001</v>
      </c>
      <c r="F525">
        <v>110.901555</v>
      </c>
      <c r="G525">
        <v>10.170643999999999</v>
      </c>
    </row>
    <row r="526" spans="1:9" x14ac:dyDescent="0.25">
      <c r="A526">
        <v>525</v>
      </c>
      <c r="D526">
        <v>123.01398900000001</v>
      </c>
      <c r="E526">
        <v>5.9246400000000001</v>
      </c>
      <c r="F526">
        <v>110.901555</v>
      </c>
      <c r="G526">
        <v>10.170643999999999</v>
      </c>
    </row>
    <row r="527" spans="1:9" x14ac:dyDescent="0.25">
      <c r="A527">
        <v>526</v>
      </c>
      <c r="D527">
        <v>123.01398900000001</v>
      </c>
      <c r="E527">
        <v>5.9246400000000001</v>
      </c>
      <c r="F527">
        <v>110.901555</v>
      </c>
      <c r="G527">
        <v>10.170643999999999</v>
      </c>
    </row>
    <row r="528" spans="1:9" x14ac:dyDescent="0.25">
      <c r="A528">
        <v>527</v>
      </c>
      <c r="D528">
        <v>123.01398900000001</v>
      </c>
      <c r="E528">
        <v>5.9246400000000001</v>
      </c>
      <c r="F528">
        <v>110.901555</v>
      </c>
      <c r="G528">
        <v>10.170643999999999</v>
      </c>
    </row>
    <row r="529" spans="1:9" x14ac:dyDescent="0.25">
      <c r="A529">
        <v>528</v>
      </c>
      <c r="D529">
        <v>123.01398900000001</v>
      </c>
      <c r="E529">
        <v>5.9246400000000001</v>
      </c>
      <c r="F529">
        <v>110.901555</v>
      </c>
      <c r="G529">
        <v>10.170643999999999</v>
      </c>
    </row>
    <row r="530" spans="1:9" x14ac:dyDescent="0.25">
      <c r="A530">
        <v>529</v>
      </c>
      <c r="D530">
        <v>123.01398900000001</v>
      </c>
      <c r="E530">
        <v>5.9246400000000001</v>
      </c>
      <c r="F530">
        <v>110.901555</v>
      </c>
      <c r="G530">
        <v>10.170643999999999</v>
      </c>
    </row>
    <row r="531" spans="1:9" x14ac:dyDescent="0.25">
      <c r="A531">
        <v>530</v>
      </c>
      <c r="D531">
        <v>123.01398900000001</v>
      </c>
      <c r="E531">
        <v>5.9246400000000001</v>
      </c>
      <c r="F531">
        <v>110.901555</v>
      </c>
      <c r="G531">
        <v>10.170643999999999</v>
      </c>
    </row>
    <row r="532" spans="1:9" x14ac:dyDescent="0.25">
      <c r="A532">
        <v>531</v>
      </c>
      <c r="D532">
        <v>123.01398900000001</v>
      </c>
      <c r="E532">
        <v>5.9246400000000001</v>
      </c>
      <c r="F532">
        <v>110.901555</v>
      </c>
      <c r="G532">
        <v>10.170643999999999</v>
      </c>
    </row>
    <row r="533" spans="1:9" x14ac:dyDescent="0.25">
      <c r="A533">
        <v>532</v>
      </c>
      <c r="D533">
        <v>123.01398900000001</v>
      </c>
      <c r="E533">
        <v>5.9246400000000001</v>
      </c>
      <c r="F533">
        <v>110.901555</v>
      </c>
      <c r="G533">
        <v>10.170643999999999</v>
      </c>
    </row>
    <row r="534" spans="1:9" x14ac:dyDescent="0.25">
      <c r="A534">
        <v>533</v>
      </c>
      <c r="D534">
        <v>123.01398900000001</v>
      </c>
      <c r="E534">
        <v>5.9246400000000001</v>
      </c>
      <c r="F534">
        <v>110.901555</v>
      </c>
      <c r="G534">
        <v>10.170643999999999</v>
      </c>
    </row>
    <row r="535" spans="1:9" x14ac:dyDescent="0.25">
      <c r="A535">
        <v>534</v>
      </c>
      <c r="B535">
        <v>130.88036400000001</v>
      </c>
      <c r="C535">
        <v>8.1494230000000005</v>
      </c>
      <c r="D535">
        <v>122.99398500000001</v>
      </c>
      <c r="E535">
        <v>5.9446909999999997</v>
      </c>
      <c r="F535">
        <v>110.80962000000001</v>
      </c>
      <c r="G535">
        <v>10.142687</v>
      </c>
      <c r="H535">
        <v>119.00848100000002</v>
      </c>
      <c r="I535">
        <v>5.3628330000000002</v>
      </c>
    </row>
    <row r="536" spans="1:9" x14ac:dyDescent="0.25">
      <c r="A536">
        <v>535</v>
      </c>
      <c r="B536">
        <v>130.87470300000001</v>
      </c>
      <c r="C536">
        <v>8.0476430000000008</v>
      </c>
      <c r="D536">
        <v>122.99398500000001</v>
      </c>
      <c r="E536">
        <v>5.9446909999999997</v>
      </c>
      <c r="H536">
        <v>118.91063</v>
      </c>
      <c r="I536">
        <v>5.2334519999999998</v>
      </c>
    </row>
    <row r="537" spans="1:9" x14ac:dyDescent="0.25">
      <c r="A537">
        <v>536</v>
      </c>
      <c r="B537">
        <v>130.87470300000001</v>
      </c>
      <c r="C537">
        <v>8.0476430000000008</v>
      </c>
      <c r="H537">
        <v>118.91063</v>
      </c>
      <c r="I537">
        <v>5.2334519999999998</v>
      </c>
    </row>
    <row r="538" spans="1:9" x14ac:dyDescent="0.25">
      <c r="A538">
        <v>537</v>
      </c>
      <c r="B538">
        <v>130.87470300000001</v>
      </c>
      <c r="C538">
        <v>8.0476430000000008</v>
      </c>
      <c r="H538">
        <v>118.91063</v>
      </c>
      <c r="I538">
        <v>5.2334519999999998</v>
      </c>
    </row>
    <row r="539" spans="1:9" x14ac:dyDescent="0.25">
      <c r="A539">
        <v>538</v>
      </c>
      <c r="B539">
        <v>130.87470300000001</v>
      </c>
      <c r="C539">
        <v>8.0476430000000008</v>
      </c>
      <c r="H539">
        <v>118.91063</v>
      </c>
      <c r="I539">
        <v>5.2334519999999998</v>
      </c>
    </row>
    <row r="540" spans="1:9" x14ac:dyDescent="0.25">
      <c r="A540">
        <v>539</v>
      </c>
      <c r="B540">
        <v>130.87470300000001</v>
      </c>
      <c r="C540">
        <v>8.0476430000000008</v>
      </c>
      <c r="H540">
        <v>118.91063</v>
      </c>
      <c r="I540">
        <v>5.2334519999999998</v>
      </c>
    </row>
    <row r="541" spans="1:9" x14ac:dyDescent="0.25">
      <c r="A541">
        <v>540</v>
      </c>
      <c r="B541">
        <v>130.87470300000001</v>
      </c>
      <c r="C541">
        <v>8.0476430000000008</v>
      </c>
      <c r="H541">
        <v>118.91063</v>
      </c>
      <c r="I541">
        <v>5.2334519999999998</v>
      </c>
    </row>
    <row r="542" spans="1:9" x14ac:dyDescent="0.25">
      <c r="A542">
        <v>541</v>
      </c>
      <c r="B542">
        <v>130.87470300000001</v>
      </c>
      <c r="C542">
        <v>8.0476430000000008</v>
      </c>
      <c r="H542">
        <v>118.91063</v>
      </c>
      <c r="I542">
        <v>5.2334519999999998</v>
      </c>
    </row>
    <row r="543" spans="1:9" x14ac:dyDescent="0.25">
      <c r="A543">
        <v>542</v>
      </c>
      <c r="B543">
        <v>130.87470300000001</v>
      </c>
      <c r="C543">
        <v>8.0476430000000008</v>
      </c>
      <c r="H543">
        <v>118.91063</v>
      </c>
      <c r="I543">
        <v>5.2334519999999998</v>
      </c>
    </row>
    <row r="544" spans="1:9" x14ac:dyDescent="0.25">
      <c r="A544">
        <v>543</v>
      </c>
      <c r="B544">
        <v>130.87470300000001</v>
      </c>
      <c r="C544">
        <v>8.0476430000000008</v>
      </c>
      <c r="H544">
        <v>118.91063</v>
      </c>
      <c r="I544">
        <v>5.2334519999999998</v>
      </c>
    </row>
    <row r="545" spans="1:9" x14ac:dyDescent="0.25">
      <c r="A545">
        <v>544</v>
      </c>
      <c r="B545">
        <v>130.87470300000001</v>
      </c>
      <c r="C545">
        <v>8.0476430000000008</v>
      </c>
      <c r="H545">
        <v>118.91063</v>
      </c>
      <c r="I545">
        <v>5.2334519999999998</v>
      </c>
    </row>
    <row r="546" spans="1:9" x14ac:dyDescent="0.25">
      <c r="A546">
        <v>545</v>
      </c>
      <c r="B546">
        <v>130.87470300000001</v>
      </c>
      <c r="C546">
        <v>8.0476430000000008</v>
      </c>
      <c r="H546">
        <v>118.91063</v>
      </c>
      <c r="I546">
        <v>5.2334519999999998</v>
      </c>
    </row>
    <row r="547" spans="1:9" x14ac:dyDescent="0.25">
      <c r="A547">
        <v>546</v>
      </c>
      <c r="B547">
        <v>130.87470300000001</v>
      </c>
      <c r="C547">
        <v>8.0476430000000008</v>
      </c>
      <c r="D547">
        <v>137.54011600000001</v>
      </c>
      <c r="E547">
        <v>5.672256</v>
      </c>
      <c r="H547">
        <v>118.91063</v>
      </c>
      <c r="I547">
        <v>5.2334519999999998</v>
      </c>
    </row>
    <row r="548" spans="1:9" x14ac:dyDescent="0.25">
      <c r="A548">
        <v>547</v>
      </c>
      <c r="B548">
        <v>130.88036400000001</v>
      </c>
      <c r="C548">
        <v>8.1494230000000005</v>
      </c>
      <c r="D548">
        <v>137.54011600000001</v>
      </c>
      <c r="E548">
        <v>5.672256</v>
      </c>
      <c r="H548">
        <v>119.00848100000002</v>
      </c>
      <c r="I548">
        <v>5.3628330000000002</v>
      </c>
    </row>
    <row r="549" spans="1:9" x14ac:dyDescent="0.25">
      <c r="A549">
        <v>548</v>
      </c>
      <c r="D549">
        <v>137.54011600000001</v>
      </c>
      <c r="E549">
        <v>5.672256</v>
      </c>
      <c r="H549">
        <v>119.00848100000002</v>
      </c>
      <c r="I549">
        <v>5.3628330000000002</v>
      </c>
    </row>
    <row r="550" spans="1:9" x14ac:dyDescent="0.25">
      <c r="A550">
        <v>549</v>
      </c>
      <c r="D550">
        <v>137.54011600000001</v>
      </c>
      <c r="E550">
        <v>5.672256</v>
      </c>
      <c r="F550">
        <v>127.903222</v>
      </c>
      <c r="G550">
        <v>8.6171530000000001</v>
      </c>
    </row>
    <row r="551" spans="1:9" x14ac:dyDescent="0.25">
      <c r="A551">
        <v>550</v>
      </c>
      <c r="D551">
        <v>137.54011600000001</v>
      </c>
      <c r="E551">
        <v>5.672256</v>
      </c>
      <c r="F551">
        <v>127.95786000000001</v>
      </c>
      <c r="G551">
        <v>8.6401109999999992</v>
      </c>
    </row>
    <row r="552" spans="1:9" x14ac:dyDescent="0.25">
      <c r="A552">
        <v>551</v>
      </c>
      <c r="D552">
        <v>137.54011600000001</v>
      </c>
      <c r="E552">
        <v>5.672256</v>
      </c>
      <c r="F552">
        <v>127.95786000000001</v>
      </c>
      <c r="G552">
        <v>8.6401109999999992</v>
      </c>
    </row>
    <row r="553" spans="1:9" x14ac:dyDescent="0.25">
      <c r="A553">
        <v>552</v>
      </c>
      <c r="D553">
        <v>137.54011600000001</v>
      </c>
      <c r="E553">
        <v>5.672256</v>
      </c>
      <c r="F553">
        <v>127.95786000000001</v>
      </c>
      <c r="G553">
        <v>8.6401109999999992</v>
      </c>
    </row>
    <row r="554" spans="1:9" x14ac:dyDescent="0.25">
      <c r="A554">
        <v>553</v>
      </c>
      <c r="D554">
        <v>137.54011600000001</v>
      </c>
      <c r="E554">
        <v>5.672256</v>
      </c>
      <c r="F554">
        <v>127.95786000000001</v>
      </c>
      <c r="G554">
        <v>8.6401109999999992</v>
      </c>
    </row>
    <row r="555" spans="1:9" x14ac:dyDescent="0.25">
      <c r="A555">
        <v>554</v>
      </c>
      <c r="D555">
        <v>137.54011600000001</v>
      </c>
      <c r="E555">
        <v>5.672256</v>
      </c>
      <c r="F555">
        <v>127.95786000000001</v>
      </c>
      <c r="G555">
        <v>8.6401109999999992</v>
      </c>
    </row>
    <row r="556" spans="1:9" x14ac:dyDescent="0.25">
      <c r="A556">
        <v>555</v>
      </c>
      <c r="D556">
        <v>137.54011600000001</v>
      </c>
      <c r="E556">
        <v>5.672256</v>
      </c>
      <c r="F556">
        <v>127.95786000000001</v>
      </c>
      <c r="G556">
        <v>8.6401109999999992</v>
      </c>
    </row>
    <row r="557" spans="1:9" x14ac:dyDescent="0.25">
      <c r="A557">
        <v>556</v>
      </c>
      <c r="D557">
        <v>137.54011600000001</v>
      </c>
      <c r="E557">
        <v>5.672256</v>
      </c>
      <c r="F557">
        <v>127.95786000000001</v>
      </c>
      <c r="G557">
        <v>8.6401109999999992</v>
      </c>
    </row>
    <row r="558" spans="1:9" x14ac:dyDescent="0.25">
      <c r="A558">
        <v>557</v>
      </c>
      <c r="D558">
        <v>137.54011600000001</v>
      </c>
      <c r="E558">
        <v>5.672256</v>
      </c>
      <c r="F558">
        <v>127.95786000000001</v>
      </c>
      <c r="G558">
        <v>8.6401109999999992</v>
      </c>
    </row>
    <row r="559" spans="1:9" x14ac:dyDescent="0.25">
      <c r="A559">
        <v>558</v>
      </c>
      <c r="D559">
        <v>137.54011600000001</v>
      </c>
      <c r="E559">
        <v>5.672256</v>
      </c>
      <c r="F559">
        <v>127.95786000000001</v>
      </c>
      <c r="G559">
        <v>8.6401109999999992</v>
      </c>
    </row>
    <row r="560" spans="1:9" x14ac:dyDescent="0.25">
      <c r="A560">
        <v>559</v>
      </c>
      <c r="B560">
        <v>154.75271900000001</v>
      </c>
      <c r="C560">
        <v>8.6871229999999997</v>
      </c>
      <c r="F560">
        <v>127.903222</v>
      </c>
      <c r="G560">
        <v>8.6171530000000001</v>
      </c>
      <c r="H560">
        <v>134.42390500000002</v>
      </c>
      <c r="I560">
        <v>4.0237189999999998</v>
      </c>
    </row>
    <row r="561" spans="1:9" x14ac:dyDescent="0.25">
      <c r="A561">
        <v>560</v>
      </c>
      <c r="B561">
        <v>154.83752900000002</v>
      </c>
      <c r="C561">
        <v>8.6959079999999993</v>
      </c>
      <c r="H561">
        <v>134.434258</v>
      </c>
      <c r="I561">
        <v>3.9004089999999998</v>
      </c>
    </row>
    <row r="562" spans="1:9" x14ac:dyDescent="0.25">
      <c r="A562">
        <v>561</v>
      </c>
      <c r="B562">
        <v>154.83752900000002</v>
      </c>
      <c r="C562">
        <v>8.6959079999999993</v>
      </c>
      <c r="H562">
        <v>134.434258</v>
      </c>
      <c r="I562">
        <v>3.9004089999999998</v>
      </c>
    </row>
    <row r="563" spans="1:9" x14ac:dyDescent="0.25">
      <c r="A563">
        <v>562</v>
      </c>
      <c r="B563">
        <v>154.83752900000002</v>
      </c>
      <c r="C563">
        <v>8.6959079999999993</v>
      </c>
      <c r="H563">
        <v>134.434258</v>
      </c>
      <c r="I563">
        <v>3.9004089999999998</v>
      </c>
    </row>
    <row r="564" spans="1:9" x14ac:dyDescent="0.25">
      <c r="A564">
        <v>563</v>
      </c>
      <c r="B564">
        <v>154.83752900000002</v>
      </c>
      <c r="C564">
        <v>8.6959079999999993</v>
      </c>
      <c r="H564">
        <v>134.434258</v>
      </c>
      <c r="I564">
        <v>3.9004089999999998</v>
      </c>
    </row>
    <row r="565" spans="1:9" x14ac:dyDescent="0.25">
      <c r="A565">
        <v>564</v>
      </c>
      <c r="B565">
        <v>154.83752900000002</v>
      </c>
      <c r="C565">
        <v>8.6959079999999993</v>
      </c>
      <c r="H565">
        <v>134.434258</v>
      </c>
      <c r="I565">
        <v>3.9004089999999998</v>
      </c>
    </row>
    <row r="566" spans="1:9" x14ac:dyDescent="0.25">
      <c r="A566">
        <v>565</v>
      </c>
      <c r="B566">
        <v>154.83752900000002</v>
      </c>
      <c r="C566">
        <v>8.6959079999999993</v>
      </c>
      <c r="H566">
        <v>134.434258</v>
      </c>
      <c r="I566">
        <v>3.9004089999999998</v>
      </c>
    </row>
    <row r="567" spans="1:9" x14ac:dyDescent="0.25">
      <c r="A567">
        <v>566</v>
      </c>
      <c r="B567">
        <v>154.83752900000002</v>
      </c>
      <c r="C567">
        <v>8.6959079999999993</v>
      </c>
      <c r="H567">
        <v>134.434258</v>
      </c>
      <c r="I567">
        <v>3.9004089999999998</v>
      </c>
    </row>
    <row r="568" spans="1:9" x14ac:dyDescent="0.25">
      <c r="A568">
        <v>567</v>
      </c>
      <c r="B568">
        <v>154.83752900000002</v>
      </c>
      <c r="C568">
        <v>8.6959079999999993</v>
      </c>
      <c r="H568">
        <v>134.434258</v>
      </c>
      <c r="I568">
        <v>3.9004089999999998</v>
      </c>
    </row>
    <row r="569" spans="1:9" x14ac:dyDescent="0.25">
      <c r="A569">
        <v>568</v>
      </c>
      <c r="B569">
        <v>154.83752900000002</v>
      </c>
      <c r="C569">
        <v>8.6959079999999993</v>
      </c>
      <c r="H569">
        <v>134.434258</v>
      </c>
      <c r="I569">
        <v>3.9004089999999998</v>
      </c>
    </row>
    <row r="570" spans="1:9" x14ac:dyDescent="0.25">
      <c r="A570">
        <v>569</v>
      </c>
      <c r="B570">
        <v>154.83752900000002</v>
      </c>
      <c r="C570">
        <v>8.6959079999999993</v>
      </c>
      <c r="D570">
        <v>160.69428500000001</v>
      </c>
      <c r="E570">
        <v>6.6945540000000001</v>
      </c>
      <c r="H570">
        <v>134.434258</v>
      </c>
      <c r="I570">
        <v>3.9004089999999998</v>
      </c>
    </row>
    <row r="571" spans="1:9" x14ac:dyDescent="0.25">
      <c r="A571">
        <v>570</v>
      </c>
      <c r="B571">
        <v>154.75271900000001</v>
      </c>
      <c r="C571">
        <v>8.6871229999999997</v>
      </c>
      <c r="D571">
        <v>160.70781499999998</v>
      </c>
      <c r="E571">
        <v>6.5463389999999997</v>
      </c>
      <c r="H571">
        <v>134.42390500000002</v>
      </c>
      <c r="I571">
        <v>4.0237189999999998</v>
      </c>
    </row>
    <row r="572" spans="1:9" x14ac:dyDescent="0.25">
      <c r="A572">
        <v>571</v>
      </c>
      <c r="D572">
        <v>160.70781499999998</v>
      </c>
      <c r="E572">
        <v>6.5463389999999997</v>
      </c>
      <c r="H572">
        <v>134.42390500000002</v>
      </c>
      <c r="I572">
        <v>4.0237189999999998</v>
      </c>
    </row>
    <row r="573" spans="1:9" x14ac:dyDescent="0.25">
      <c r="A573">
        <v>572</v>
      </c>
      <c r="D573">
        <v>160.70781499999998</v>
      </c>
      <c r="E573">
        <v>6.5463389999999997</v>
      </c>
      <c r="H573">
        <v>134.42390500000002</v>
      </c>
      <c r="I573">
        <v>4.0237189999999998</v>
      </c>
    </row>
    <row r="574" spans="1:9" x14ac:dyDescent="0.25">
      <c r="A574">
        <v>573</v>
      </c>
      <c r="D574">
        <v>160.70781499999998</v>
      </c>
      <c r="E574">
        <v>6.5463389999999997</v>
      </c>
      <c r="F574">
        <v>152.956423</v>
      </c>
      <c r="G574">
        <v>8.5899459999999994</v>
      </c>
    </row>
    <row r="575" spans="1:9" x14ac:dyDescent="0.25">
      <c r="A575">
        <v>574</v>
      </c>
      <c r="D575">
        <v>160.70781499999998</v>
      </c>
      <c r="E575">
        <v>6.5463389999999997</v>
      </c>
      <c r="F575">
        <v>152.97858500000001</v>
      </c>
      <c r="G575">
        <v>8.5982249999999993</v>
      </c>
    </row>
    <row r="576" spans="1:9" x14ac:dyDescent="0.25">
      <c r="A576">
        <v>575</v>
      </c>
      <c r="D576">
        <v>160.70781499999998</v>
      </c>
      <c r="E576">
        <v>6.5463389999999997</v>
      </c>
      <c r="F576">
        <v>152.97858500000001</v>
      </c>
      <c r="G576">
        <v>8.5982249999999993</v>
      </c>
    </row>
    <row r="577" spans="1:9" x14ac:dyDescent="0.25">
      <c r="A577">
        <v>576</v>
      </c>
      <c r="D577">
        <v>160.70781499999998</v>
      </c>
      <c r="E577">
        <v>6.5463389999999997</v>
      </c>
      <c r="F577">
        <v>152.97858500000001</v>
      </c>
      <c r="G577">
        <v>8.5982249999999993</v>
      </c>
    </row>
    <row r="578" spans="1:9" x14ac:dyDescent="0.25">
      <c r="A578">
        <v>577</v>
      </c>
      <c r="D578">
        <v>160.70781499999998</v>
      </c>
      <c r="E578">
        <v>6.5463389999999997</v>
      </c>
      <c r="F578">
        <v>152.97858500000001</v>
      </c>
      <c r="G578">
        <v>8.5982249999999993</v>
      </c>
    </row>
    <row r="579" spans="1:9" x14ac:dyDescent="0.25">
      <c r="A579">
        <v>578</v>
      </c>
      <c r="D579">
        <v>160.70781499999998</v>
      </c>
      <c r="E579">
        <v>6.5463389999999997</v>
      </c>
      <c r="F579">
        <v>152.97858500000001</v>
      </c>
      <c r="G579">
        <v>8.5982249999999993</v>
      </c>
    </row>
    <row r="580" spans="1:9" x14ac:dyDescent="0.25">
      <c r="A580">
        <v>579</v>
      </c>
      <c r="D580">
        <v>160.70781499999998</v>
      </c>
      <c r="E580">
        <v>6.5463389999999997</v>
      </c>
      <c r="F580">
        <v>152.97858500000001</v>
      </c>
      <c r="G580">
        <v>8.5982249999999993</v>
      </c>
    </row>
    <row r="581" spans="1:9" x14ac:dyDescent="0.25">
      <c r="A581">
        <v>580</v>
      </c>
      <c r="D581">
        <v>160.80564699999999</v>
      </c>
      <c r="E581">
        <v>6.5463389999999997</v>
      </c>
      <c r="F581">
        <v>152.97858500000001</v>
      </c>
      <c r="G581">
        <v>8.5982249999999993</v>
      </c>
    </row>
    <row r="582" spans="1:9" x14ac:dyDescent="0.25">
      <c r="A582">
        <v>581</v>
      </c>
      <c r="D582">
        <v>160.69428500000001</v>
      </c>
      <c r="E582">
        <v>6.6945540000000001</v>
      </c>
      <c r="F582">
        <v>152.97858500000001</v>
      </c>
      <c r="G582">
        <v>8.5982249999999993</v>
      </c>
    </row>
    <row r="583" spans="1:9" x14ac:dyDescent="0.25">
      <c r="A583">
        <v>582</v>
      </c>
      <c r="B583">
        <v>167.97351900000001</v>
      </c>
      <c r="C583">
        <v>9.5537460000000003</v>
      </c>
      <c r="F583">
        <v>152.97858500000001</v>
      </c>
      <c r="G583">
        <v>8.5982249999999993</v>
      </c>
    </row>
    <row r="584" spans="1:9" x14ac:dyDescent="0.25">
      <c r="A584">
        <v>583</v>
      </c>
      <c r="B584">
        <v>167.99679</v>
      </c>
      <c r="C584">
        <v>9.5264360000000003</v>
      </c>
      <c r="F584">
        <v>152.97858500000001</v>
      </c>
      <c r="G584">
        <v>8.5982249999999993</v>
      </c>
      <c r="H584">
        <v>158.554056</v>
      </c>
      <c r="I584">
        <v>4.9974030000000003</v>
      </c>
    </row>
    <row r="585" spans="1:9" x14ac:dyDescent="0.25">
      <c r="A585">
        <v>584</v>
      </c>
      <c r="B585">
        <v>167.99679</v>
      </c>
      <c r="C585">
        <v>9.5264360000000003</v>
      </c>
      <c r="F585">
        <v>152.956423</v>
      </c>
      <c r="G585">
        <v>8.5899459999999994</v>
      </c>
      <c r="H585">
        <v>158.55536799999999</v>
      </c>
      <c r="I585">
        <v>4.8364669999999998</v>
      </c>
    </row>
    <row r="586" spans="1:9" x14ac:dyDescent="0.25">
      <c r="A586">
        <v>585</v>
      </c>
      <c r="B586">
        <v>167.99679</v>
      </c>
      <c r="C586">
        <v>9.5264360000000003</v>
      </c>
      <c r="H586">
        <v>158.55536799999999</v>
      </c>
      <c r="I586">
        <v>4.8364669999999998</v>
      </c>
    </row>
    <row r="587" spans="1:9" x14ac:dyDescent="0.25">
      <c r="A587">
        <v>586</v>
      </c>
      <c r="B587">
        <v>167.99679</v>
      </c>
      <c r="C587">
        <v>9.5264360000000003</v>
      </c>
      <c r="H587">
        <v>158.55536799999999</v>
      </c>
      <c r="I587">
        <v>4.8364669999999998</v>
      </c>
    </row>
    <row r="588" spans="1:9" x14ac:dyDescent="0.25">
      <c r="A588">
        <v>587</v>
      </c>
      <c r="B588">
        <v>167.99679</v>
      </c>
      <c r="C588">
        <v>9.5264360000000003</v>
      </c>
      <c r="H588">
        <v>158.55536799999999</v>
      </c>
      <c r="I588">
        <v>4.8364669999999998</v>
      </c>
    </row>
    <row r="589" spans="1:9" x14ac:dyDescent="0.25">
      <c r="A589">
        <v>588</v>
      </c>
      <c r="B589">
        <v>167.99679</v>
      </c>
      <c r="C589">
        <v>9.5264360000000003</v>
      </c>
      <c r="H589">
        <v>158.55536799999999</v>
      </c>
      <c r="I589">
        <v>4.8364669999999998</v>
      </c>
    </row>
    <row r="590" spans="1:9" x14ac:dyDescent="0.25">
      <c r="A590">
        <v>589</v>
      </c>
      <c r="B590">
        <v>167.99679</v>
      </c>
      <c r="C590">
        <v>9.5264360000000003</v>
      </c>
      <c r="H590">
        <v>158.55536799999999</v>
      </c>
      <c r="I590">
        <v>4.8364669999999998</v>
      </c>
    </row>
    <row r="591" spans="1:9" x14ac:dyDescent="0.25">
      <c r="A591">
        <v>590</v>
      </c>
      <c r="B591">
        <v>167.99679</v>
      </c>
      <c r="C591">
        <v>9.5264360000000003</v>
      </c>
      <c r="H591">
        <v>158.55536799999999</v>
      </c>
      <c r="I591">
        <v>4.8364669999999998</v>
      </c>
    </row>
    <row r="592" spans="1:9" x14ac:dyDescent="0.25">
      <c r="A592">
        <v>591</v>
      </c>
      <c r="B592">
        <v>167.99679</v>
      </c>
      <c r="C592">
        <v>9.5264360000000003</v>
      </c>
      <c r="H592">
        <v>158.55536799999999</v>
      </c>
      <c r="I592">
        <v>4.8364669999999998</v>
      </c>
    </row>
    <row r="593" spans="1:9" x14ac:dyDescent="0.25">
      <c r="A593">
        <v>592</v>
      </c>
      <c r="B593">
        <v>167.99679</v>
      </c>
      <c r="C593">
        <v>9.5264360000000003</v>
      </c>
      <c r="H593">
        <v>158.55536799999999</v>
      </c>
      <c r="I593">
        <v>4.8364669999999998</v>
      </c>
    </row>
    <row r="594" spans="1:9" x14ac:dyDescent="0.25">
      <c r="A594">
        <v>593</v>
      </c>
      <c r="B594">
        <v>167.99679</v>
      </c>
      <c r="C594">
        <v>9.5264360000000003</v>
      </c>
      <c r="H594">
        <v>158.55536799999999</v>
      </c>
      <c r="I594">
        <v>4.8364669999999998</v>
      </c>
    </row>
    <row r="595" spans="1:9" x14ac:dyDescent="0.25">
      <c r="A595">
        <v>594</v>
      </c>
      <c r="B595">
        <v>167.99679</v>
      </c>
      <c r="C595">
        <v>9.5264360000000003</v>
      </c>
      <c r="D595">
        <v>175.584923</v>
      </c>
      <c r="E595">
        <v>6.9537269999999998</v>
      </c>
      <c r="H595">
        <v>158.55536799999999</v>
      </c>
      <c r="I595">
        <v>4.8364669999999998</v>
      </c>
    </row>
    <row r="596" spans="1:9" x14ac:dyDescent="0.25">
      <c r="A596">
        <v>595</v>
      </c>
      <c r="B596">
        <v>167.97351900000001</v>
      </c>
      <c r="C596">
        <v>9.5537460000000003</v>
      </c>
      <c r="D596">
        <v>175.57921999999999</v>
      </c>
      <c r="E596">
        <v>6.8394870000000001</v>
      </c>
      <c r="H596">
        <v>158.554056</v>
      </c>
      <c r="I596">
        <v>4.9974030000000003</v>
      </c>
    </row>
    <row r="597" spans="1:9" x14ac:dyDescent="0.25">
      <c r="A597">
        <v>596</v>
      </c>
      <c r="D597">
        <v>175.57921999999999</v>
      </c>
      <c r="E597">
        <v>6.8394870000000001</v>
      </c>
      <c r="H597">
        <v>158.554056</v>
      </c>
      <c r="I597">
        <v>4.9974030000000003</v>
      </c>
    </row>
    <row r="598" spans="1:9" x14ac:dyDescent="0.25">
      <c r="A598">
        <v>597</v>
      </c>
      <c r="D598">
        <v>175.57921999999999</v>
      </c>
      <c r="E598">
        <v>6.8394870000000001</v>
      </c>
      <c r="F598">
        <v>165.88412499999998</v>
      </c>
      <c r="G598">
        <v>9.240456</v>
      </c>
      <c r="H598">
        <v>158.554056</v>
      </c>
      <c r="I598">
        <v>4.9974030000000003</v>
      </c>
    </row>
    <row r="599" spans="1:9" x14ac:dyDescent="0.25">
      <c r="A599">
        <v>598</v>
      </c>
      <c r="D599">
        <v>175.57921999999999</v>
      </c>
      <c r="E599">
        <v>6.8394870000000001</v>
      </c>
      <c r="F599">
        <v>165.94217900000001</v>
      </c>
      <c r="G599">
        <v>9.2821540000000002</v>
      </c>
      <c r="H599">
        <v>158.554056</v>
      </c>
      <c r="I599">
        <v>4.9974030000000003</v>
      </c>
    </row>
    <row r="600" spans="1:9" x14ac:dyDescent="0.25">
      <c r="A600">
        <v>599</v>
      </c>
      <c r="D600">
        <v>175.57921999999999</v>
      </c>
      <c r="E600">
        <v>6.8394870000000001</v>
      </c>
      <c r="F600">
        <v>165.94217900000001</v>
      </c>
      <c r="G600">
        <v>9.2821540000000002</v>
      </c>
    </row>
    <row r="601" spans="1:9" x14ac:dyDescent="0.25">
      <c r="A601">
        <v>600</v>
      </c>
      <c r="D601">
        <v>175.57921999999999</v>
      </c>
      <c r="E601">
        <v>6.8394870000000001</v>
      </c>
      <c r="F601">
        <v>165.94217900000001</v>
      </c>
      <c r="G601">
        <v>9.2821540000000002</v>
      </c>
    </row>
    <row r="602" spans="1:9" x14ac:dyDescent="0.25">
      <c r="A602">
        <v>601</v>
      </c>
      <c r="D602">
        <v>175.57921999999999</v>
      </c>
      <c r="E602">
        <v>6.8394870000000001</v>
      </c>
      <c r="F602">
        <v>165.94217900000001</v>
      </c>
      <c r="G602">
        <v>9.2821540000000002</v>
      </c>
    </row>
    <row r="603" spans="1:9" x14ac:dyDescent="0.25">
      <c r="A603">
        <v>602</v>
      </c>
      <c r="D603">
        <v>175.57921999999999</v>
      </c>
      <c r="E603">
        <v>6.8394870000000001</v>
      </c>
      <c r="F603">
        <v>165.94217900000001</v>
      </c>
      <c r="G603">
        <v>9.2821540000000002</v>
      </c>
    </row>
    <row r="604" spans="1:9" x14ac:dyDescent="0.25">
      <c r="A604">
        <v>603</v>
      </c>
      <c r="D604">
        <v>175.57921999999999</v>
      </c>
      <c r="E604">
        <v>6.8394870000000001</v>
      </c>
      <c r="F604">
        <v>165.94217900000001</v>
      </c>
      <c r="G604">
        <v>9.2821540000000002</v>
      </c>
    </row>
    <row r="605" spans="1:9" x14ac:dyDescent="0.25">
      <c r="A605">
        <v>604</v>
      </c>
      <c r="D605">
        <v>175.57921999999999</v>
      </c>
      <c r="E605">
        <v>6.8394870000000001</v>
      </c>
      <c r="F605">
        <v>165.94217900000001</v>
      </c>
      <c r="G605">
        <v>9.2821540000000002</v>
      </c>
    </row>
    <row r="606" spans="1:9" x14ac:dyDescent="0.25">
      <c r="A606">
        <v>605</v>
      </c>
      <c r="D606">
        <v>175.584923</v>
      </c>
      <c r="E606">
        <v>6.9537269999999998</v>
      </c>
      <c r="F606">
        <v>165.94217900000001</v>
      </c>
      <c r="G606">
        <v>9.2821540000000002</v>
      </c>
    </row>
    <row r="607" spans="1:9" x14ac:dyDescent="0.25">
      <c r="A607">
        <v>606</v>
      </c>
      <c r="B607">
        <v>184.31288799999999</v>
      </c>
      <c r="C607">
        <v>9.4928650000000001</v>
      </c>
      <c r="F607">
        <v>165.94217900000001</v>
      </c>
      <c r="G607">
        <v>9.2821540000000002</v>
      </c>
    </row>
    <row r="608" spans="1:9" x14ac:dyDescent="0.25">
      <c r="A608">
        <v>607</v>
      </c>
      <c r="B608">
        <v>184.335757</v>
      </c>
      <c r="C608">
        <v>9.4775700000000001</v>
      </c>
      <c r="F608">
        <v>165.94217900000001</v>
      </c>
      <c r="G608">
        <v>9.2821540000000002</v>
      </c>
    </row>
    <row r="609" spans="1:9" x14ac:dyDescent="0.25">
      <c r="A609">
        <v>608</v>
      </c>
      <c r="B609">
        <v>184.335757</v>
      </c>
      <c r="C609">
        <v>9.4775700000000001</v>
      </c>
      <c r="F609">
        <v>165.88412499999998</v>
      </c>
      <c r="G609">
        <v>9.240456</v>
      </c>
      <c r="H609">
        <v>173.37896799999999</v>
      </c>
      <c r="I609">
        <v>5.882199</v>
      </c>
    </row>
    <row r="610" spans="1:9" x14ac:dyDescent="0.25">
      <c r="A610">
        <v>609</v>
      </c>
      <c r="B610">
        <v>184.335757</v>
      </c>
      <c r="C610">
        <v>9.4775700000000001</v>
      </c>
      <c r="H610">
        <v>173.32893999999999</v>
      </c>
      <c r="I610">
        <v>5.8135440000000003</v>
      </c>
    </row>
    <row r="611" spans="1:9" x14ac:dyDescent="0.25">
      <c r="A611">
        <v>610</v>
      </c>
      <c r="B611">
        <v>184.335757</v>
      </c>
      <c r="C611">
        <v>9.4775700000000001</v>
      </c>
      <c r="H611">
        <v>173.32893999999999</v>
      </c>
      <c r="I611">
        <v>5.8135440000000003</v>
      </c>
    </row>
    <row r="612" spans="1:9" x14ac:dyDescent="0.25">
      <c r="A612">
        <v>611</v>
      </c>
      <c r="B612">
        <v>184.335757</v>
      </c>
      <c r="C612">
        <v>9.4775700000000001</v>
      </c>
      <c r="H612">
        <v>173.32893999999999</v>
      </c>
      <c r="I612">
        <v>5.8135440000000003</v>
      </c>
    </row>
    <row r="613" spans="1:9" x14ac:dyDescent="0.25">
      <c r="A613">
        <v>612</v>
      </c>
      <c r="B613">
        <v>184.335757</v>
      </c>
      <c r="C613">
        <v>9.4775700000000001</v>
      </c>
      <c r="H613">
        <v>173.32893999999999</v>
      </c>
      <c r="I613">
        <v>5.8135440000000003</v>
      </c>
    </row>
    <row r="614" spans="1:9" x14ac:dyDescent="0.25">
      <c r="A614">
        <v>613</v>
      </c>
      <c r="B614">
        <v>184.335757</v>
      </c>
      <c r="C614">
        <v>9.4775700000000001</v>
      </c>
      <c r="H614">
        <v>173.32893999999999</v>
      </c>
      <c r="I614">
        <v>5.8135440000000003</v>
      </c>
    </row>
    <row r="615" spans="1:9" x14ac:dyDescent="0.25">
      <c r="A615">
        <v>614</v>
      </c>
      <c r="B615">
        <v>184.335757</v>
      </c>
      <c r="C615">
        <v>9.4775700000000001</v>
      </c>
      <c r="H615">
        <v>173.32893999999999</v>
      </c>
      <c r="I615">
        <v>5.8135440000000003</v>
      </c>
    </row>
    <row r="616" spans="1:9" x14ac:dyDescent="0.25">
      <c r="A616">
        <v>615</v>
      </c>
      <c r="B616">
        <v>184.335757</v>
      </c>
      <c r="C616">
        <v>9.4775700000000001</v>
      </c>
      <c r="H616">
        <v>173.32893999999999</v>
      </c>
      <c r="I616">
        <v>5.8135440000000003</v>
      </c>
    </row>
    <row r="617" spans="1:9" x14ac:dyDescent="0.25">
      <c r="A617">
        <v>616</v>
      </c>
      <c r="B617">
        <v>184.335757</v>
      </c>
      <c r="C617">
        <v>9.4775700000000001</v>
      </c>
      <c r="H617">
        <v>173.32893999999999</v>
      </c>
      <c r="I617">
        <v>5.8135440000000003</v>
      </c>
    </row>
    <row r="618" spans="1:9" x14ac:dyDescent="0.25">
      <c r="A618">
        <v>617</v>
      </c>
      <c r="B618">
        <v>184.335757</v>
      </c>
      <c r="C618">
        <v>9.4775700000000001</v>
      </c>
      <c r="H618">
        <v>173.32893999999999</v>
      </c>
      <c r="I618">
        <v>5.8135440000000003</v>
      </c>
    </row>
    <row r="619" spans="1:9" x14ac:dyDescent="0.25">
      <c r="A619">
        <v>618</v>
      </c>
      <c r="B619">
        <v>184.31288799999999</v>
      </c>
      <c r="C619">
        <v>9.4928650000000001</v>
      </c>
      <c r="D619">
        <v>193.55723</v>
      </c>
      <c r="E619">
        <v>6.5165040000000003</v>
      </c>
      <c r="H619">
        <v>173.32893999999999</v>
      </c>
      <c r="I619">
        <v>5.8135440000000003</v>
      </c>
    </row>
    <row r="620" spans="1:9" x14ac:dyDescent="0.25">
      <c r="A620">
        <v>619</v>
      </c>
      <c r="D620">
        <v>193.58151100000001</v>
      </c>
      <c r="E620">
        <v>6.5463389999999997</v>
      </c>
      <c r="H620">
        <v>173.37896799999999</v>
      </c>
      <c r="I620">
        <v>5.882199</v>
      </c>
    </row>
    <row r="621" spans="1:9" x14ac:dyDescent="0.25">
      <c r="A621">
        <v>620</v>
      </c>
      <c r="D621">
        <v>193.58151100000001</v>
      </c>
      <c r="E621">
        <v>6.5463389999999997</v>
      </c>
    </row>
    <row r="622" spans="1:9" x14ac:dyDescent="0.25">
      <c r="A622">
        <v>621</v>
      </c>
      <c r="D622">
        <v>193.58151100000001</v>
      </c>
      <c r="E622">
        <v>6.5463389999999997</v>
      </c>
      <c r="F622">
        <v>181.991984</v>
      </c>
      <c r="G622">
        <v>9.8500239999999994</v>
      </c>
    </row>
    <row r="623" spans="1:9" x14ac:dyDescent="0.25">
      <c r="A623">
        <v>622</v>
      </c>
      <c r="D623">
        <v>193.58151100000001</v>
      </c>
      <c r="E623">
        <v>6.5463389999999997</v>
      </c>
      <c r="F623">
        <v>182.085474</v>
      </c>
      <c r="G623">
        <v>9.9172659999999997</v>
      </c>
    </row>
    <row r="624" spans="1:9" x14ac:dyDescent="0.25">
      <c r="A624">
        <v>623</v>
      </c>
      <c r="D624">
        <v>193.58151100000001</v>
      </c>
      <c r="E624">
        <v>6.5463389999999997</v>
      </c>
      <c r="F624">
        <v>182.085474</v>
      </c>
      <c r="G624">
        <v>9.9172659999999997</v>
      </c>
    </row>
    <row r="625" spans="1:9" x14ac:dyDescent="0.25">
      <c r="A625">
        <v>624</v>
      </c>
      <c r="D625">
        <v>193.58151100000001</v>
      </c>
      <c r="E625">
        <v>6.5463389999999997</v>
      </c>
      <c r="F625">
        <v>182.085474</v>
      </c>
      <c r="G625">
        <v>9.9172659999999997</v>
      </c>
    </row>
    <row r="626" spans="1:9" x14ac:dyDescent="0.25">
      <c r="A626">
        <v>625</v>
      </c>
      <c r="D626">
        <v>193.58151100000001</v>
      </c>
      <c r="E626">
        <v>6.5463389999999997</v>
      </c>
      <c r="F626">
        <v>182.085474</v>
      </c>
      <c r="G626">
        <v>9.9172659999999997</v>
      </c>
    </row>
    <row r="627" spans="1:9" x14ac:dyDescent="0.25">
      <c r="A627">
        <v>626</v>
      </c>
      <c r="D627">
        <v>193.58151100000001</v>
      </c>
      <c r="E627">
        <v>6.5463389999999997</v>
      </c>
      <c r="F627">
        <v>182.085474</v>
      </c>
      <c r="G627">
        <v>9.9172659999999997</v>
      </c>
    </row>
    <row r="628" spans="1:9" x14ac:dyDescent="0.25">
      <c r="A628">
        <v>627</v>
      </c>
      <c r="D628">
        <v>193.58151100000001</v>
      </c>
      <c r="E628">
        <v>6.5463389999999997</v>
      </c>
      <c r="F628">
        <v>182.085474</v>
      </c>
      <c r="G628">
        <v>9.9172659999999997</v>
      </c>
    </row>
    <row r="629" spans="1:9" x14ac:dyDescent="0.25">
      <c r="A629">
        <v>628</v>
      </c>
      <c r="D629">
        <v>193.58151100000001</v>
      </c>
      <c r="E629">
        <v>6.5463389999999997</v>
      </c>
      <c r="F629">
        <v>182.085474</v>
      </c>
      <c r="G629">
        <v>9.9172659999999997</v>
      </c>
    </row>
    <row r="630" spans="1:9" x14ac:dyDescent="0.25">
      <c r="A630">
        <v>629</v>
      </c>
      <c r="D630">
        <v>193.55723</v>
      </c>
      <c r="E630">
        <v>6.5165040000000003</v>
      </c>
      <c r="F630">
        <v>182.085474</v>
      </c>
      <c r="G630">
        <v>9.9172659999999997</v>
      </c>
    </row>
    <row r="631" spans="1:9" x14ac:dyDescent="0.25">
      <c r="A631">
        <v>630</v>
      </c>
      <c r="B631">
        <v>201.72988699999999</v>
      </c>
      <c r="C631">
        <v>9.2614059999999991</v>
      </c>
      <c r="F631">
        <v>182.085474</v>
      </c>
      <c r="G631">
        <v>9.9172659999999997</v>
      </c>
    </row>
    <row r="632" spans="1:9" x14ac:dyDescent="0.25">
      <c r="A632">
        <v>631</v>
      </c>
      <c r="B632">
        <v>201.79991000000001</v>
      </c>
      <c r="C632">
        <v>9.2332870000000007</v>
      </c>
      <c r="F632">
        <v>181.991984</v>
      </c>
      <c r="G632">
        <v>9.8500239999999994</v>
      </c>
    </row>
    <row r="633" spans="1:9" x14ac:dyDescent="0.25">
      <c r="A633">
        <v>632</v>
      </c>
      <c r="B633">
        <v>201.79991000000001</v>
      </c>
      <c r="C633">
        <v>9.2332870000000007</v>
      </c>
      <c r="H633">
        <v>190.27449300000001</v>
      </c>
      <c r="I633">
        <v>6.3050360000000003</v>
      </c>
    </row>
    <row r="634" spans="1:9" x14ac:dyDescent="0.25">
      <c r="A634">
        <v>633</v>
      </c>
      <c r="B634">
        <v>201.79991000000001</v>
      </c>
      <c r="C634">
        <v>9.2332870000000007</v>
      </c>
      <c r="H634">
        <v>190.25500700000001</v>
      </c>
      <c r="I634">
        <v>6.253241</v>
      </c>
    </row>
    <row r="635" spans="1:9" x14ac:dyDescent="0.25">
      <c r="A635">
        <v>634</v>
      </c>
      <c r="B635">
        <v>201.79991000000001</v>
      </c>
      <c r="C635">
        <v>9.2332870000000007</v>
      </c>
      <c r="H635">
        <v>190.25500700000001</v>
      </c>
      <c r="I635">
        <v>6.253241</v>
      </c>
    </row>
    <row r="636" spans="1:9" x14ac:dyDescent="0.25">
      <c r="A636">
        <v>635</v>
      </c>
      <c r="B636">
        <v>201.79991000000001</v>
      </c>
      <c r="C636">
        <v>9.2332870000000007</v>
      </c>
      <c r="H636">
        <v>190.25500700000001</v>
      </c>
      <c r="I636">
        <v>6.253241</v>
      </c>
    </row>
    <row r="637" spans="1:9" x14ac:dyDescent="0.25">
      <c r="A637">
        <v>636</v>
      </c>
      <c r="B637">
        <v>201.79991000000001</v>
      </c>
      <c r="C637">
        <v>9.2332870000000007</v>
      </c>
      <c r="H637">
        <v>190.25500700000001</v>
      </c>
      <c r="I637">
        <v>6.253241</v>
      </c>
    </row>
    <row r="638" spans="1:9" x14ac:dyDescent="0.25">
      <c r="A638">
        <v>637</v>
      </c>
      <c r="B638">
        <v>201.79991000000001</v>
      </c>
      <c r="C638">
        <v>9.2332870000000007</v>
      </c>
      <c r="H638">
        <v>190.25500700000001</v>
      </c>
      <c r="I638">
        <v>6.253241</v>
      </c>
    </row>
    <row r="639" spans="1:9" x14ac:dyDescent="0.25">
      <c r="A639">
        <v>638</v>
      </c>
      <c r="B639">
        <v>201.79991000000001</v>
      </c>
      <c r="C639">
        <v>9.2332870000000007</v>
      </c>
      <c r="H639">
        <v>190.25500700000001</v>
      </c>
      <c r="I639">
        <v>6.253241</v>
      </c>
    </row>
    <row r="640" spans="1:9" x14ac:dyDescent="0.25">
      <c r="A640">
        <v>639</v>
      </c>
      <c r="B640">
        <v>201.79991000000001</v>
      </c>
      <c r="C640">
        <v>9.2332870000000007</v>
      </c>
      <c r="H640">
        <v>190.25500700000001</v>
      </c>
      <c r="I640">
        <v>6.253241</v>
      </c>
    </row>
    <row r="641" spans="1:9" x14ac:dyDescent="0.25">
      <c r="A641">
        <v>640</v>
      </c>
      <c r="B641">
        <v>201.79991000000001</v>
      </c>
      <c r="C641">
        <v>9.2332870000000007</v>
      </c>
      <c r="H641">
        <v>190.25500700000001</v>
      </c>
      <c r="I641">
        <v>6.253241</v>
      </c>
    </row>
    <row r="642" spans="1:9" x14ac:dyDescent="0.25">
      <c r="A642">
        <v>641</v>
      </c>
      <c r="B642">
        <v>201.72988699999999</v>
      </c>
      <c r="C642">
        <v>9.2614059999999991</v>
      </c>
      <c r="D642">
        <v>211.30439100000001</v>
      </c>
      <c r="E642">
        <v>7.386539</v>
      </c>
      <c r="H642">
        <v>190.25500700000001</v>
      </c>
      <c r="I642">
        <v>6.253241</v>
      </c>
    </row>
    <row r="643" spans="1:9" x14ac:dyDescent="0.25">
      <c r="A643">
        <v>642</v>
      </c>
      <c r="B643">
        <v>201.72988699999999</v>
      </c>
      <c r="C643">
        <v>9.2614059999999991</v>
      </c>
      <c r="D643">
        <v>211.30439100000001</v>
      </c>
      <c r="E643">
        <v>7.386539</v>
      </c>
      <c r="H643">
        <v>190.27449300000001</v>
      </c>
      <c r="I643">
        <v>6.3050360000000003</v>
      </c>
    </row>
    <row r="644" spans="1:9" x14ac:dyDescent="0.25">
      <c r="A644">
        <v>643</v>
      </c>
      <c r="D644">
        <v>211.30439100000001</v>
      </c>
      <c r="E644">
        <v>7.386539</v>
      </c>
      <c r="H644">
        <v>190.27449300000001</v>
      </c>
      <c r="I644">
        <v>6.3050360000000003</v>
      </c>
    </row>
    <row r="645" spans="1:9" x14ac:dyDescent="0.25">
      <c r="A645">
        <v>644</v>
      </c>
      <c r="D645">
        <v>211.30439100000001</v>
      </c>
      <c r="E645">
        <v>7.386539</v>
      </c>
    </row>
    <row r="646" spans="1:9" x14ac:dyDescent="0.25">
      <c r="A646">
        <v>645</v>
      </c>
      <c r="D646">
        <v>211.30439100000001</v>
      </c>
      <c r="E646">
        <v>7.386539</v>
      </c>
      <c r="F646">
        <v>199.517573</v>
      </c>
      <c r="G646">
        <v>9.8156970000000001</v>
      </c>
    </row>
    <row r="647" spans="1:9" x14ac:dyDescent="0.25">
      <c r="A647">
        <v>646</v>
      </c>
      <c r="D647">
        <v>211.30439100000001</v>
      </c>
      <c r="E647">
        <v>7.386539</v>
      </c>
      <c r="F647">
        <v>199.598547</v>
      </c>
      <c r="G647">
        <v>9.8683999999999994</v>
      </c>
    </row>
    <row r="648" spans="1:9" x14ac:dyDescent="0.25">
      <c r="A648">
        <v>647</v>
      </c>
      <c r="D648">
        <v>211.30439100000001</v>
      </c>
      <c r="E648">
        <v>7.386539</v>
      </c>
      <c r="F648">
        <v>199.598547</v>
      </c>
      <c r="G648">
        <v>9.8683999999999994</v>
      </c>
    </row>
    <row r="649" spans="1:9" x14ac:dyDescent="0.25">
      <c r="A649">
        <v>648</v>
      </c>
      <c r="D649">
        <v>211.30439100000001</v>
      </c>
      <c r="E649">
        <v>7.386539</v>
      </c>
      <c r="F649">
        <v>199.598547</v>
      </c>
      <c r="G649">
        <v>9.8683999999999994</v>
      </c>
    </row>
    <row r="650" spans="1:9" x14ac:dyDescent="0.25">
      <c r="A650">
        <v>649</v>
      </c>
      <c r="D650">
        <v>211.30439100000001</v>
      </c>
      <c r="E650">
        <v>7.386539</v>
      </c>
      <c r="F650">
        <v>199.598547</v>
      </c>
      <c r="G650">
        <v>9.8683999999999994</v>
      </c>
    </row>
    <row r="651" spans="1:9" x14ac:dyDescent="0.25">
      <c r="A651">
        <v>650</v>
      </c>
      <c r="D651">
        <v>211.30439100000001</v>
      </c>
      <c r="E651">
        <v>7.386539</v>
      </c>
      <c r="F651">
        <v>199.598547</v>
      </c>
      <c r="G651">
        <v>9.8683999999999994</v>
      </c>
    </row>
    <row r="652" spans="1:9" x14ac:dyDescent="0.25">
      <c r="A652">
        <v>651</v>
      </c>
      <c r="D652">
        <v>211.30439100000001</v>
      </c>
      <c r="E652">
        <v>7.386539</v>
      </c>
      <c r="F652">
        <v>199.598547</v>
      </c>
      <c r="G652">
        <v>9.8683999999999994</v>
      </c>
    </row>
    <row r="653" spans="1:9" x14ac:dyDescent="0.25">
      <c r="A653">
        <v>652</v>
      </c>
      <c r="D653">
        <v>211.30439100000001</v>
      </c>
      <c r="E653">
        <v>7.386539</v>
      </c>
      <c r="F653">
        <v>199.598547</v>
      </c>
      <c r="G653">
        <v>9.8683999999999994</v>
      </c>
    </row>
    <row r="654" spans="1:9" x14ac:dyDescent="0.25">
      <c r="A654">
        <v>653</v>
      </c>
      <c r="B654">
        <v>217.28082599999999</v>
      </c>
      <c r="C654">
        <v>10.300735</v>
      </c>
      <c r="D654">
        <v>211.30439100000001</v>
      </c>
      <c r="E654">
        <v>7.386539</v>
      </c>
      <c r="F654">
        <v>199.598547</v>
      </c>
      <c r="G654">
        <v>9.8683999999999994</v>
      </c>
    </row>
    <row r="655" spans="1:9" x14ac:dyDescent="0.25">
      <c r="A655">
        <v>654</v>
      </c>
      <c r="B655">
        <v>217.38567499999999</v>
      </c>
      <c r="C655">
        <v>10.314454</v>
      </c>
      <c r="D655">
        <v>211.30439100000001</v>
      </c>
      <c r="E655">
        <v>7.386539</v>
      </c>
      <c r="F655">
        <v>199.598547</v>
      </c>
      <c r="G655">
        <v>9.8683999999999994</v>
      </c>
    </row>
    <row r="656" spans="1:9" x14ac:dyDescent="0.25">
      <c r="A656">
        <v>655</v>
      </c>
      <c r="B656">
        <v>217.38567499999999</v>
      </c>
      <c r="C656">
        <v>10.314454</v>
      </c>
      <c r="F656">
        <v>199.517573</v>
      </c>
      <c r="G656">
        <v>9.8156970000000001</v>
      </c>
      <c r="H656">
        <v>206.349085</v>
      </c>
      <c r="I656">
        <v>5.6555350000000004</v>
      </c>
    </row>
    <row r="657" spans="1:9" x14ac:dyDescent="0.25">
      <c r="A657">
        <v>656</v>
      </c>
      <c r="B657">
        <v>217.38567499999999</v>
      </c>
      <c r="C657">
        <v>10.314454</v>
      </c>
      <c r="H657">
        <v>206.349085</v>
      </c>
      <c r="I657">
        <v>5.6555350000000004</v>
      </c>
    </row>
    <row r="658" spans="1:9" x14ac:dyDescent="0.25">
      <c r="A658">
        <v>657</v>
      </c>
      <c r="B658">
        <v>217.38567499999999</v>
      </c>
      <c r="C658">
        <v>10.314454</v>
      </c>
      <c r="H658">
        <v>206.251555</v>
      </c>
      <c r="I658">
        <v>5.5204459999999997</v>
      </c>
    </row>
    <row r="659" spans="1:9" x14ac:dyDescent="0.25">
      <c r="A659">
        <v>658</v>
      </c>
      <c r="B659">
        <v>217.33625900000001</v>
      </c>
      <c r="C659">
        <v>10.314454</v>
      </c>
      <c r="H659">
        <v>206.251555</v>
      </c>
      <c r="I659">
        <v>5.5204459999999997</v>
      </c>
    </row>
    <row r="660" spans="1:9" x14ac:dyDescent="0.25">
      <c r="A660">
        <v>659</v>
      </c>
      <c r="B660">
        <v>217.33625900000001</v>
      </c>
      <c r="C660">
        <v>10.314454</v>
      </c>
      <c r="H660">
        <v>206.251555</v>
      </c>
      <c r="I660">
        <v>5.5204459999999997</v>
      </c>
    </row>
    <row r="661" spans="1:9" x14ac:dyDescent="0.25">
      <c r="A661">
        <v>660</v>
      </c>
      <c r="B661">
        <v>217.33625900000001</v>
      </c>
      <c r="C661">
        <v>10.314454</v>
      </c>
      <c r="H661">
        <v>206.251555</v>
      </c>
      <c r="I661">
        <v>5.5204459999999997</v>
      </c>
    </row>
    <row r="662" spans="1:9" x14ac:dyDescent="0.25">
      <c r="A662">
        <v>661</v>
      </c>
      <c r="B662">
        <v>217.33625900000001</v>
      </c>
      <c r="C662">
        <v>10.314454</v>
      </c>
      <c r="H662">
        <v>206.251555</v>
      </c>
      <c r="I662">
        <v>5.5204459999999997</v>
      </c>
    </row>
    <row r="663" spans="1:9" x14ac:dyDescent="0.25">
      <c r="A663">
        <v>662</v>
      </c>
      <c r="B663">
        <v>217.33625900000001</v>
      </c>
      <c r="C663">
        <v>10.314454</v>
      </c>
      <c r="H663">
        <v>206.251555</v>
      </c>
      <c r="I663">
        <v>5.5204459999999997</v>
      </c>
    </row>
    <row r="664" spans="1:9" x14ac:dyDescent="0.25">
      <c r="A664">
        <v>663</v>
      </c>
      <c r="B664">
        <v>217.33625900000001</v>
      </c>
      <c r="C664">
        <v>10.314454</v>
      </c>
      <c r="H664">
        <v>206.251555</v>
      </c>
      <c r="I664">
        <v>5.5204459999999997</v>
      </c>
    </row>
    <row r="665" spans="1:9" x14ac:dyDescent="0.25">
      <c r="A665">
        <v>664</v>
      </c>
      <c r="B665">
        <v>217.33625900000001</v>
      </c>
      <c r="C665">
        <v>10.314454</v>
      </c>
      <c r="H665">
        <v>206.251555</v>
      </c>
      <c r="I665">
        <v>5.5204459999999997</v>
      </c>
    </row>
    <row r="666" spans="1:9" x14ac:dyDescent="0.25">
      <c r="A666">
        <v>665</v>
      </c>
      <c r="B666">
        <v>217.33625900000001</v>
      </c>
      <c r="C666">
        <v>10.314454</v>
      </c>
      <c r="D666">
        <v>224.346037</v>
      </c>
      <c r="E666">
        <v>7.1790349999999998</v>
      </c>
      <c r="H666">
        <v>206.349085</v>
      </c>
      <c r="I666">
        <v>5.6555350000000004</v>
      </c>
    </row>
    <row r="667" spans="1:9" x14ac:dyDescent="0.25">
      <c r="A667">
        <v>666</v>
      </c>
      <c r="B667">
        <v>217.28082599999999</v>
      </c>
      <c r="C667">
        <v>10.300735</v>
      </c>
      <c r="D667">
        <v>224.35358500000001</v>
      </c>
      <c r="E667">
        <v>7.1559840000000001</v>
      </c>
      <c r="H667">
        <v>206.349085</v>
      </c>
      <c r="I667">
        <v>5.6555350000000004</v>
      </c>
    </row>
    <row r="668" spans="1:9" x14ac:dyDescent="0.25">
      <c r="A668">
        <v>667</v>
      </c>
      <c r="D668">
        <v>224.35358500000001</v>
      </c>
      <c r="E668">
        <v>7.1559840000000001</v>
      </c>
      <c r="F668">
        <v>214.779651</v>
      </c>
      <c r="G668">
        <v>10.325367</v>
      </c>
      <c r="H668">
        <v>206.349085</v>
      </c>
      <c r="I668">
        <v>5.6555350000000004</v>
      </c>
    </row>
    <row r="669" spans="1:9" x14ac:dyDescent="0.25">
      <c r="A669">
        <v>668</v>
      </c>
      <c r="D669">
        <v>224.35358500000001</v>
      </c>
      <c r="E669">
        <v>7.1559840000000001</v>
      </c>
      <c r="F669">
        <v>214.96420699999999</v>
      </c>
      <c r="G669">
        <v>10.413183</v>
      </c>
    </row>
    <row r="670" spans="1:9" x14ac:dyDescent="0.25">
      <c r="A670">
        <v>669</v>
      </c>
      <c r="D670">
        <v>224.35358500000001</v>
      </c>
      <c r="E670">
        <v>7.1559840000000001</v>
      </c>
      <c r="F670">
        <v>214.96420699999999</v>
      </c>
      <c r="G670">
        <v>10.413183</v>
      </c>
    </row>
    <row r="671" spans="1:9" x14ac:dyDescent="0.25">
      <c r="A671">
        <v>670</v>
      </c>
      <c r="D671">
        <v>224.35358500000001</v>
      </c>
      <c r="E671">
        <v>7.1559840000000001</v>
      </c>
      <c r="F671">
        <v>214.96420699999999</v>
      </c>
      <c r="G671">
        <v>10.413183</v>
      </c>
    </row>
    <row r="672" spans="1:9" x14ac:dyDescent="0.25">
      <c r="A672">
        <v>671</v>
      </c>
      <c r="D672">
        <v>224.35358500000001</v>
      </c>
      <c r="E672">
        <v>7.1559840000000001</v>
      </c>
      <c r="F672">
        <v>214.96420699999999</v>
      </c>
      <c r="G672">
        <v>10.413183</v>
      </c>
    </row>
    <row r="673" spans="1:9" x14ac:dyDescent="0.25">
      <c r="A673">
        <v>672</v>
      </c>
      <c r="D673">
        <v>224.35358500000001</v>
      </c>
      <c r="E673">
        <v>7.1559840000000001</v>
      </c>
      <c r="F673">
        <v>214.96420699999999</v>
      </c>
      <c r="G673">
        <v>10.413183</v>
      </c>
    </row>
    <row r="674" spans="1:9" x14ac:dyDescent="0.25">
      <c r="A674">
        <v>673</v>
      </c>
      <c r="D674">
        <v>224.35358500000001</v>
      </c>
      <c r="E674">
        <v>7.1559840000000001</v>
      </c>
      <c r="F674">
        <v>214.96420699999999</v>
      </c>
      <c r="G674">
        <v>10.413183</v>
      </c>
    </row>
    <row r="675" spans="1:9" x14ac:dyDescent="0.25">
      <c r="A675">
        <v>674</v>
      </c>
      <c r="D675">
        <v>224.35358500000001</v>
      </c>
      <c r="E675">
        <v>7.1559840000000001</v>
      </c>
      <c r="F675">
        <v>214.96420699999999</v>
      </c>
      <c r="G675">
        <v>10.413183</v>
      </c>
    </row>
    <row r="676" spans="1:9" x14ac:dyDescent="0.25">
      <c r="A676">
        <v>675</v>
      </c>
      <c r="D676">
        <v>224.35358500000001</v>
      </c>
      <c r="E676">
        <v>7.1559840000000001</v>
      </c>
      <c r="F676">
        <v>214.96420699999999</v>
      </c>
      <c r="G676">
        <v>10.413183</v>
      </c>
    </row>
    <row r="677" spans="1:9" x14ac:dyDescent="0.25">
      <c r="A677">
        <v>676</v>
      </c>
      <c r="D677">
        <v>224.35358500000001</v>
      </c>
      <c r="E677">
        <v>7.1559840000000001</v>
      </c>
      <c r="F677">
        <v>214.96420699999999</v>
      </c>
      <c r="G677">
        <v>10.413183</v>
      </c>
    </row>
    <row r="678" spans="1:9" x14ac:dyDescent="0.25">
      <c r="A678">
        <v>677</v>
      </c>
      <c r="B678">
        <v>232.08149600000002</v>
      </c>
      <c r="C678">
        <v>10.123115</v>
      </c>
      <c r="D678">
        <v>224.35358500000001</v>
      </c>
      <c r="E678">
        <v>7.1559840000000001</v>
      </c>
      <c r="F678">
        <v>214.96420699999999</v>
      </c>
      <c r="G678">
        <v>10.413183</v>
      </c>
    </row>
    <row r="679" spans="1:9" x14ac:dyDescent="0.25">
      <c r="A679">
        <v>678</v>
      </c>
      <c r="B679">
        <v>232.16161099999999</v>
      </c>
      <c r="C679">
        <v>10.067682</v>
      </c>
      <c r="D679">
        <v>224.346037</v>
      </c>
      <c r="E679">
        <v>7.1790349999999998</v>
      </c>
      <c r="F679">
        <v>214.779651</v>
      </c>
      <c r="G679">
        <v>10.325367</v>
      </c>
    </row>
    <row r="680" spans="1:9" x14ac:dyDescent="0.25">
      <c r="A680">
        <v>679</v>
      </c>
      <c r="B680">
        <v>232.16161099999999</v>
      </c>
      <c r="C680">
        <v>10.067682</v>
      </c>
      <c r="H680">
        <v>221.76184000000001</v>
      </c>
      <c r="I680">
        <v>6.266197</v>
      </c>
    </row>
    <row r="681" spans="1:9" x14ac:dyDescent="0.25">
      <c r="A681">
        <v>680</v>
      </c>
      <c r="B681">
        <v>232.16161099999999</v>
      </c>
      <c r="C681">
        <v>10.067682</v>
      </c>
      <c r="H681">
        <v>221.83328499999999</v>
      </c>
      <c r="I681">
        <v>6.2182599999999999</v>
      </c>
    </row>
    <row r="682" spans="1:9" x14ac:dyDescent="0.25">
      <c r="A682">
        <v>681</v>
      </c>
      <c r="B682">
        <v>232.16161099999999</v>
      </c>
      <c r="C682">
        <v>10.067682</v>
      </c>
      <c r="H682">
        <v>221.83328499999999</v>
      </c>
      <c r="I682">
        <v>6.2182599999999999</v>
      </c>
    </row>
    <row r="683" spans="1:9" x14ac:dyDescent="0.25">
      <c r="A683">
        <v>682</v>
      </c>
      <c r="B683">
        <v>232.16161099999999</v>
      </c>
      <c r="C683">
        <v>10.067682</v>
      </c>
      <c r="H683">
        <v>221.83328499999999</v>
      </c>
      <c r="I683">
        <v>6.2182599999999999</v>
      </c>
    </row>
    <row r="684" spans="1:9" x14ac:dyDescent="0.25">
      <c r="A684">
        <v>683</v>
      </c>
      <c r="B684">
        <v>232.16161099999999</v>
      </c>
      <c r="C684">
        <v>10.067682</v>
      </c>
      <c r="H684">
        <v>221.83328499999999</v>
      </c>
      <c r="I684">
        <v>6.2182599999999999</v>
      </c>
    </row>
    <row r="685" spans="1:9" x14ac:dyDescent="0.25">
      <c r="A685">
        <v>684</v>
      </c>
      <c r="B685">
        <v>232.16161099999999</v>
      </c>
      <c r="C685">
        <v>10.067682</v>
      </c>
      <c r="H685">
        <v>221.83328499999999</v>
      </c>
      <c r="I685">
        <v>6.2182599999999999</v>
      </c>
    </row>
    <row r="686" spans="1:9" x14ac:dyDescent="0.25">
      <c r="A686">
        <v>685</v>
      </c>
      <c r="B686">
        <v>232.16161099999999</v>
      </c>
      <c r="C686">
        <v>10.067682</v>
      </c>
      <c r="H686">
        <v>221.83328499999999</v>
      </c>
      <c r="I686">
        <v>6.2182599999999999</v>
      </c>
    </row>
    <row r="687" spans="1:9" x14ac:dyDescent="0.25">
      <c r="A687">
        <v>686</v>
      </c>
      <c r="B687">
        <v>232.16161099999999</v>
      </c>
      <c r="C687">
        <v>10.067682</v>
      </c>
      <c r="H687">
        <v>221.83328499999999</v>
      </c>
      <c r="I687">
        <v>6.2182599999999999</v>
      </c>
    </row>
    <row r="688" spans="1:9" x14ac:dyDescent="0.25">
      <c r="A688">
        <v>687</v>
      </c>
      <c r="B688">
        <v>232.16161099999999</v>
      </c>
      <c r="C688">
        <v>10.067682</v>
      </c>
      <c r="H688">
        <v>221.83328499999999</v>
      </c>
      <c r="I688">
        <v>6.2182599999999999</v>
      </c>
    </row>
    <row r="689" spans="1:9" x14ac:dyDescent="0.25">
      <c r="A689">
        <v>688</v>
      </c>
      <c r="B689">
        <v>232.16161099999999</v>
      </c>
      <c r="C689">
        <v>10.067682</v>
      </c>
      <c r="H689">
        <v>221.83328499999999</v>
      </c>
      <c r="I689">
        <v>6.2182599999999999</v>
      </c>
    </row>
    <row r="690" spans="1:9" x14ac:dyDescent="0.25">
      <c r="A690">
        <v>689</v>
      </c>
      <c r="B690">
        <v>232.16161099999999</v>
      </c>
      <c r="C690">
        <v>10.067682</v>
      </c>
      <c r="H690">
        <v>221.83328499999999</v>
      </c>
      <c r="I690">
        <v>6.2182599999999999</v>
      </c>
    </row>
    <row r="691" spans="1:9" x14ac:dyDescent="0.25">
      <c r="A691">
        <v>690</v>
      </c>
      <c r="B691">
        <v>232.08149600000002</v>
      </c>
      <c r="C691">
        <v>10.123115</v>
      </c>
      <c r="D691">
        <v>241.15056300000001</v>
      </c>
      <c r="E691">
        <v>7.5783889999999996</v>
      </c>
      <c r="H691">
        <v>221.76184000000001</v>
      </c>
      <c r="I691">
        <v>6.266197</v>
      </c>
    </row>
    <row r="692" spans="1:9" x14ac:dyDescent="0.25">
      <c r="A692">
        <v>691</v>
      </c>
      <c r="B692">
        <v>232.08149600000002</v>
      </c>
      <c r="C692">
        <v>10.123115</v>
      </c>
      <c r="D692">
        <v>241.15566200000001</v>
      </c>
      <c r="E692">
        <v>7.5507999999999997</v>
      </c>
      <c r="H692">
        <v>221.76184000000001</v>
      </c>
      <c r="I692">
        <v>6.266197</v>
      </c>
    </row>
    <row r="693" spans="1:9" x14ac:dyDescent="0.25">
      <c r="A693">
        <v>692</v>
      </c>
      <c r="D693">
        <v>241.15566200000001</v>
      </c>
      <c r="E693">
        <v>7.5507999999999997</v>
      </c>
      <c r="H693">
        <v>221.76184000000001</v>
      </c>
      <c r="I693">
        <v>6.266197</v>
      </c>
    </row>
    <row r="694" spans="1:9" x14ac:dyDescent="0.25">
      <c r="A694">
        <v>693</v>
      </c>
      <c r="D694">
        <v>241.15566200000001</v>
      </c>
      <c r="E694">
        <v>7.5507999999999997</v>
      </c>
      <c r="H694">
        <v>221.76184000000001</v>
      </c>
      <c r="I694">
        <v>6.266197</v>
      </c>
    </row>
    <row r="695" spans="1:9" x14ac:dyDescent="0.25">
      <c r="A695">
        <v>694</v>
      </c>
      <c r="D695">
        <v>241.15566200000001</v>
      </c>
      <c r="E695">
        <v>7.5507999999999997</v>
      </c>
      <c r="F695">
        <v>229.53228100000001</v>
      </c>
      <c r="G695">
        <v>9.9278999999999993</v>
      </c>
      <c r="H695">
        <v>221.76184000000001</v>
      </c>
      <c r="I695">
        <v>6.266197</v>
      </c>
    </row>
    <row r="696" spans="1:9" x14ac:dyDescent="0.25">
      <c r="A696">
        <v>695</v>
      </c>
      <c r="D696">
        <v>241.15566200000001</v>
      </c>
      <c r="E696">
        <v>7.5507999999999997</v>
      </c>
      <c r="F696">
        <v>229.789559</v>
      </c>
      <c r="G696">
        <v>9.969004</v>
      </c>
    </row>
    <row r="697" spans="1:9" x14ac:dyDescent="0.25">
      <c r="A697">
        <v>696</v>
      </c>
      <c r="D697">
        <v>241.15566200000001</v>
      </c>
      <c r="E697">
        <v>7.5507999999999997</v>
      </c>
      <c r="F697">
        <v>229.789559</v>
      </c>
      <c r="G697">
        <v>9.969004</v>
      </c>
    </row>
    <row r="698" spans="1:9" x14ac:dyDescent="0.25">
      <c r="A698">
        <v>697</v>
      </c>
      <c r="D698">
        <v>241.15566200000001</v>
      </c>
      <c r="E698">
        <v>7.5507999999999997</v>
      </c>
      <c r="F698">
        <v>229.789559</v>
      </c>
      <c r="G698">
        <v>9.969004</v>
      </c>
    </row>
    <row r="699" spans="1:9" x14ac:dyDescent="0.25">
      <c r="A699">
        <v>698</v>
      </c>
      <c r="D699">
        <v>241.15566200000001</v>
      </c>
      <c r="E699">
        <v>7.5507999999999997</v>
      </c>
      <c r="F699">
        <v>229.789559</v>
      </c>
      <c r="G699">
        <v>9.969004</v>
      </c>
    </row>
    <row r="700" spans="1:9" x14ac:dyDescent="0.25">
      <c r="A700">
        <v>699</v>
      </c>
      <c r="D700">
        <v>241.15566200000001</v>
      </c>
      <c r="E700">
        <v>7.5507999999999997</v>
      </c>
      <c r="F700">
        <v>229.789559</v>
      </c>
      <c r="G700">
        <v>9.969004</v>
      </c>
    </row>
    <row r="701" spans="1:9" x14ac:dyDescent="0.25">
      <c r="A701">
        <v>700</v>
      </c>
      <c r="D701">
        <v>241.15566200000001</v>
      </c>
      <c r="E701">
        <v>7.5507999999999997</v>
      </c>
      <c r="F701">
        <v>229.789559</v>
      </c>
      <c r="G701">
        <v>9.969004</v>
      </c>
    </row>
    <row r="702" spans="1:9" x14ac:dyDescent="0.25">
      <c r="A702">
        <v>701</v>
      </c>
      <c r="D702">
        <v>241.15566200000001</v>
      </c>
      <c r="E702">
        <v>7.5507999999999997</v>
      </c>
      <c r="F702">
        <v>229.789559</v>
      </c>
      <c r="G702">
        <v>9.969004</v>
      </c>
    </row>
    <row r="703" spans="1:9" x14ac:dyDescent="0.25">
      <c r="A703">
        <v>702</v>
      </c>
      <c r="D703">
        <v>241.15566200000001</v>
      </c>
      <c r="E703">
        <v>7.5507999999999997</v>
      </c>
      <c r="F703">
        <v>229.789559</v>
      </c>
      <c r="G703">
        <v>9.969004</v>
      </c>
    </row>
    <row r="704" spans="1:9" x14ac:dyDescent="0.25">
      <c r="A704">
        <v>703</v>
      </c>
      <c r="D704">
        <v>241.15566200000001</v>
      </c>
      <c r="E704">
        <v>7.5507999999999997</v>
      </c>
      <c r="F704">
        <v>229.789559</v>
      </c>
      <c r="G704">
        <v>9.969004</v>
      </c>
    </row>
    <row r="705" spans="1:9" x14ac:dyDescent="0.25">
      <c r="A705">
        <v>704</v>
      </c>
      <c r="B705">
        <v>249.93196</v>
      </c>
      <c r="C705">
        <v>9.6482349999999997</v>
      </c>
      <c r="D705">
        <v>241.15056300000001</v>
      </c>
      <c r="E705">
        <v>7.5783889999999996</v>
      </c>
      <c r="F705">
        <v>229.53228100000001</v>
      </c>
      <c r="G705">
        <v>9.9278999999999993</v>
      </c>
    </row>
    <row r="706" spans="1:9" x14ac:dyDescent="0.25">
      <c r="A706">
        <v>705</v>
      </c>
      <c r="B706">
        <v>249.95205199999998</v>
      </c>
      <c r="C706">
        <v>9.6235529999999994</v>
      </c>
      <c r="F706">
        <v>229.53228100000001</v>
      </c>
      <c r="G706">
        <v>9.9278999999999993</v>
      </c>
      <c r="H706">
        <v>237.668216</v>
      </c>
      <c r="I706">
        <v>5.8354299999999997</v>
      </c>
    </row>
    <row r="707" spans="1:9" x14ac:dyDescent="0.25">
      <c r="A707">
        <v>706</v>
      </c>
      <c r="B707">
        <v>249.95205199999998</v>
      </c>
      <c r="C707">
        <v>9.6235529999999994</v>
      </c>
      <c r="H707">
        <v>237.64699999999999</v>
      </c>
      <c r="I707">
        <v>5.8234969999999997</v>
      </c>
    </row>
    <row r="708" spans="1:9" x14ac:dyDescent="0.25">
      <c r="A708">
        <v>707</v>
      </c>
      <c r="B708">
        <v>249.95205199999998</v>
      </c>
      <c r="C708">
        <v>9.6235529999999994</v>
      </c>
      <c r="H708">
        <v>237.64699999999999</v>
      </c>
      <c r="I708">
        <v>5.8234969999999997</v>
      </c>
    </row>
    <row r="709" spans="1:9" x14ac:dyDescent="0.25">
      <c r="A709">
        <v>708</v>
      </c>
      <c r="B709">
        <v>249.95205199999998</v>
      </c>
      <c r="C709">
        <v>9.6235529999999994</v>
      </c>
      <c r="H709">
        <v>237.64699999999999</v>
      </c>
      <c r="I709">
        <v>5.8234969999999997</v>
      </c>
    </row>
    <row r="710" spans="1:9" x14ac:dyDescent="0.25">
      <c r="A710">
        <v>709</v>
      </c>
      <c r="B710">
        <v>249.95205199999998</v>
      </c>
      <c r="C710">
        <v>9.6235529999999994</v>
      </c>
      <c r="H710">
        <v>237.64699999999999</v>
      </c>
      <c r="I710">
        <v>5.8234969999999997</v>
      </c>
    </row>
    <row r="711" spans="1:9" x14ac:dyDescent="0.25">
      <c r="A711">
        <v>710</v>
      </c>
      <c r="B711">
        <v>249.95205199999998</v>
      </c>
      <c r="C711">
        <v>9.6235529999999994</v>
      </c>
      <c r="H711">
        <v>237.64699999999999</v>
      </c>
      <c r="I711">
        <v>5.8234969999999997</v>
      </c>
    </row>
    <row r="712" spans="1:9" x14ac:dyDescent="0.25">
      <c r="A712">
        <v>711</v>
      </c>
      <c r="B712">
        <v>249.95205199999998</v>
      </c>
      <c r="C712">
        <v>9.6235529999999994</v>
      </c>
      <c r="H712">
        <v>237.64699999999999</v>
      </c>
      <c r="I712">
        <v>5.8234969999999997</v>
      </c>
    </row>
    <row r="713" spans="1:9" x14ac:dyDescent="0.25">
      <c r="A713">
        <v>712</v>
      </c>
      <c r="B713">
        <v>249.95205199999998</v>
      </c>
      <c r="C713">
        <v>9.6235529999999994</v>
      </c>
      <c r="H713">
        <v>237.64699999999999</v>
      </c>
      <c r="I713">
        <v>5.8234969999999997</v>
      </c>
    </row>
    <row r="714" spans="1:9" x14ac:dyDescent="0.25">
      <c r="A714">
        <v>713</v>
      </c>
      <c r="B714">
        <v>249.95205199999998</v>
      </c>
      <c r="C714">
        <v>9.6235529999999994</v>
      </c>
      <c r="H714">
        <v>237.64699999999999</v>
      </c>
      <c r="I714">
        <v>5.8234969999999997</v>
      </c>
    </row>
    <row r="715" spans="1:9" x14ac:dyDescent="0.25">
      <c r="A715">
        <v>714</v>
      </c>
      <c r="B715">
        <v>249.95205199999998</v>
      </c>
      <c r="C715">
        <v>9.6235529999999994</v>
      </c>
      <c r="H715">
        <v>237.64699999999999</v>
      </c>
      <c r="I715">
        <v>5.8234969999999997</v>
      </c>
    </row>
    <row r="716" spans="1:9" x14ac:dyDescent="0.25">
      <c r="A716">
        <v>715</v>
      </c>
      <c r="B716">
        <v>249.95205199999998</v>
      </c>
      <c r="C716">
        <v>9.6235529999999994</v>
      </c>
      <c r="H716">
        <v>237.64699999999999</v>
      </c>
      <c r="I716">
        <v>5.8234969999999997</v>
      </c>
    </row>
    <row r="717" spans="1:9" x14ac:dyDescent="0.25">
      <c r="A717">
        <v>716</v>
      </c>
      <c r="B717">
        <v>249.95205199999998</v>
      </c>
      <c r="C717">
        <v>9.6235529999999994</v>
      </c>
      <c r="H717">
        <v>237.64699999999999</v>
      </c>
      <c r="I717">
        <v>5.8234969999999997</v>
      </c>
    </row>
    <row r="718" spans="1:9" x14ac:dyDescent="0.25">
      <c r="A718">
        <v>717</v>
      </c>
      <c r="B718">
        <v>249.95205199999998</v>
      </c>
      <c r="C718">
        <v>9.6235529999999994</v>
      </c>
      <c r="D718">
        <v>258.51233200000001</v>
      </c>
      <c r="E718">
        <v>6.8220590000000003</v>
      </c>
      <c r="H718">
        <v>237.64699999999999</v>
      </c>
      <c r="I718">
        <v>5.8234969999999997</v>
      </c>
    </row>
    <row r="719" spans="1:9" x14ac:dyDescent="0.25">
      <c r="A719">
        <v>718</v>
      </c>
      <c r="B719">
        <v>249.93196</v>
      </c>
      <c r="C719">
        <v>9.6482349999999997</v>
      </c>
      <c r="D719">
        <v>258.50136499999996</v>
      </c>
      <c r="E719">
        <v>6.8598480000000004</v>
      </c>
      <c r="H719">
        <v>237.64699999999999</v>
      </c>
      <c r="I719">
        <v>5.8234969999999997</v>
      </c>
    </row>
    <row r="720" spans="1:9" x14ac:dyDescent="0.25">
      <c r="A720">
        <v>719</v>
      </c>
      <c r="D720">
        <v>258.50136499999996</v>
      </c>
      <c r="E720">
        <v>6.8598480000000004</v>
      </c>
      <c r="H720">
        <v>237.668216</v>
      </c>
      <c r="I720">
        <v>5.8354299999999997</v>
      </c>
    </row>
    <row r="721" spans="1:9" x14ac:dyDescent="0.25">
      <c r="A721">
        <v>720</v>
      </c>
      <c r="D721">
        <v>258.50136499999996</v>
      </c>
      <c r="E721">
        <v>6.8598480000000004</v>
      </c>
      <c r="H721">
        <v>237.668216</v>
      </c>
      <c r="I721">
        <v>5.8354299999999997</v>
      </c>
    </row>
    <row r="722" spans="1:9" x14ac:dyDescent="0.25">
      <c r="A722">
        <v>721</v>
      </c>
      <c r="D722">
        <v>258.50136499999996</v>
      </c>
      <c r="E722">
        <v>6.8598480000000004</v>
      </c>
      <c r="H722">
        <v>237.668216</v>
      </c>
      <c r="I722">
        <v>5.8354299999999997</v>
      </c>
    </row>
    <row r="723" spans="1:9" x14ac:dyDescent="0.25">
      <c r="A723">
        <v>722</v>
      </c>
      <c r="D723">
        <v>258.50136499999996</v>
      </c>
      <c r="E723">
        <v>6.8598480000000004</v>
      </c>
      <c r="F723">
        <v>246.865745</v>
      </c>
      <c r="G723">
        <v>9.4706139999999994</v>
      </c>
    </row>
    <row r="724" spans="1:9" x14ac:dyDescent="0.25">
      <c r="A724">
        <v>723</v>
      </c>
      <c r="D724">
        <v>258.50136499999996</v>
      </c>
      <c r="E724">
        <v>6.8598480000000004</v>
      </c>
      <c r="F724">
        <v>246.98696000000001</v>
      </c>
      <c r="G724">
        <v>9.4754590000000007</v>
      </c>
    </row>
    <row r="725" spans="1:9" x14ac:dyDescent="0.25">
      <c r="A725">
        <v>724</v>
      </c>
      <c r="D725">
        <v>258.50136499999996</v>
      </c>
      <c r="E725">
        <v>6.8598480000000004</v>
      </c>
      <c r="F725">
        <v>246.98696000000001</v>
      </c>
      <c r="G725">
        <v>9.4754590000000007</v>
      </c>
    </row>
    <row r="726" spans="1:9" x14ac:dyDescent="0.25">
      <c r="A726">
        <v>725</v>
      </c>
      <c r="D726">
        <v>258.50136499999996</v>
      </c>
      <c r="E726">
        <v>6.8598480000000004</v>
      </c>
      <c r="F726">
        <v>246.98696000000001</v>
      </c>
      <c r="G726">
        <v>9.4754590000000007</v>
      </c>
    </row>
    <row r="727" spans="1:9" x14ac:dyDescent="0.25">
      <c r="A727">
        <v>726</v>
      </c>
      <c r="D727">
        <v>258.50136499999996</v>
      </c>
      <c r="E727">
        <v>6.8598480000000004</v>
      </c>
      <c r="F727">
        <v>246.98696000000001</v>
      </c>
      <c r="G727">
        <v>9.4754590000000007</v>
      </c>
    </row>
    <row r="728" spans="1:9" x14ac:dyDescent="0.25">
      <c r="A728">
        <v>727</v>
      </c>
      <c r="D728">
        <v>258.50136499999996</v>
      </c>
      <c r="E728">
        <v>6.8598480000000004</v>
      </c>
      <c r="F728">
        <v>246.98696000000001</v>
      </c>
      <c r="G728">
        <v>9.4754590000000007</v>
      </c>
    </row>
    <row r="729" spans="1:9" x14ac:dyDescent="0.25">
      <c r="A729">
        <v>728</v>
      </c>
      <c r="D729">
        <v>258.50136499999996</v>
      </c>
      <c r="E729">
        <v>6.8598480000000004</v>
      </c>
      <c r="F729">
        <v>246.98696000000001</v>
      </c>
      <c r="G729">
        <v>9.4754590000000007</v>
      </c>
    </row>
    <row r="730" spans="1:9" x14ac:dyDescent="0.25">
      <c r="A730">
        <v>729</v>
      </c>
      <c r="D730">
        <v>258.50136499999996</v>
      </c>
      <c r="E730">
        <v>6.8598480000000004</v>
      </c>
      <c r="F730">
        <v>246.98696000000001</v>
      </c>
      <c r="G730">
        <v>9.4754590000000007</v>
      </c>
    </row>
    <row r="731" spans="1:9" x14ac:dyDescent="0.25">
      <c r="A731">
        <v>730</v>
      </c>
      <c r="B731">
        <v>266.51134000000002</v>
      </c>
      <c r="C731">
        <v>8.6334049999999998</v>
      </c>
      <c r="D731">
        <v>258.50136499999996</v>
      </c>
      <c r="E731">
        <v>6.8598480000000004</v>
      </c>
      <c r="F731">
        <v>246.98696000000001</v>
      </c>
      <c r="G731">
        <v>9.4754590000000007</v>
      </c>
    </row>
    <row r="732" spans="1:9" x14ac:dyDescent="0.25">
      <c r="A732">
        <v>731</v>
      </c>
      <c r="B732">
        <v>266.50705599999998</v>
      </c>
      <c r="C732">
        <v>8.6365160000000003</v>
      </c>
      <c r="D732">
        <v>258.50136499999996</v>
      </c>
      <c r="E732">
        <v>6.8598480000000004</v>
      </c>
      <c r="F732">
        <v>246.98696000000001</v>
      </c>
      <c r="G732">
        <v>9.4754590000000007</v>
      </c>
    </row>
    <row r="733" spans="1:9" x14ac:dyDescent="0.25">
      <c r="A733">
        <v>732</v>
      </c>
      <c r="B733">
        <v>266.50705599999998</v>
      </c>
      <c r="C733">
        <v>8.6365160000000003</v>
      </c>
      <c r="D733">
        <v>258.51233200000001</v>
      </c>
      <c r="E733">
        <v>6.8220590000000003</v>
      </c>
      <c r="F733">
        <v>246.98696000000001</v>
      </c>
      <c r="G733">
        <v>9.4754590000000007</v>
      </c>
    </row>
    <row r="734" spans="1:9" x14ac:dyDescent="0.25">
      <c r="A734">
        <v>733</v>
      </c>
      <c r="B734">
        <v>266.50705599999998</v>
      </c>
      <c r="C734">
        <v>8.6365160000000003</v>
      </c>
      <c r="F734">
        <v>246.98696000000001</v>
      </c>
      <c r="G734">
        <v>9.4754590000000007</v>
      </c>
      <c r="H734">
        <v>254.523788</v>
      </c>
      <c r="I734">
        <v>5.3323999999999998</v>
      </c>
    </row>
    <row r="735" spans="1:9" x14ac:dyDescent="0.25">
      <c r="A735">
        <v>734</v>
      </c>
      <c r="B735">
        <v>266.50705599999998</v>
      </c>
      <c r="C735">
        <v>8.6365160000000003</v>
      </c>
      <c r="F735">
        <v>246.865745</v>
      </c>
      <c r="G735">
        <v>9.4706139999999994</v>
      </c>
      <c r="H735">
        <v>254.523788</v>
      </c>
      <c r="I735">
        <v>5.3323999999999998</v>
      </c>
    </row>
    <row r="736" spans="1:9" x14ac:dyDescent="0.25">
      <c r="A736">
        <v>735</v>
      </c>
      <c r="B736">
        <v>266.50705599999998</v>
      </c>
      <c r="C736">
        <v>8.6365160000000003</v>
      </c>
      <c r="F736">
        <v>246.865745</v>
      </c>
      <c r="G736">
        <v>9.4706139999999994</v>
      </c>
      <c r="H736">
        <v>254.523788</v>
      </c>
      <c r="I736">
        <v>5.3323999999999998</v>
      </c>
    </row>
    <row r="737" spans="1:11" x14ac:dyDescent="0.25">
      <c r="A737">
        <v>736</v>
      </c>
      <c r="B737">
        <v>266.50705599999998</v>
      </c>
      <c r="C737">
        <v>8.6365160000000003</v>
      </c>
      <c r="F737">
        <v>246.865745</v>
      </c>
      <c r="G737">
        <v>9.4706139999999994</v>
      </c>
      <c r="H737">
        <v>254.523788</v>
      </c>
      <c r="I737">
        <v>5.3323999999999998</v>
      </c>
    </row>
    <row r="738" spans="1:11" x14ac:dyDescent="0.25">
      <c r="A738">
        <v>737</v>
      </c>
      <c r="B738">
        <v>266.50705599999998</v>
      </c>
      <c r="C738">
        <v>8.6365160000000003</v>
      </c>
      <c r="H738">
        <v>254.523788</v>
      </c>
      <c r="I738">
        <v>5.3323999999999998</v>
      </c>
    </row>
    <row r="739" spans="1:11" x14ac:dyDescent="0.25">
      <c r="A739">
        <v>738</v>
      </c>
      <c r="B739">
        <v>266.50705599999998</v>
      </c>
      <c r="C739">
        <v>8.6365160000000003</v>
      </c>
      <c r="H739">
        <v>254.523788</v>
      </c>
      <c r="I739">
        <v>5.3323999999999998</v>
      </c>
    </row>
    <row r="740" spans="1:11" x14ac:dyDescent="0.25">
      <c r="A740">
        <v>739</v>
      </c>
      <c r="B740">
        <v>266.50705599999998</v>
      </c>
      <c r="C740">
        <v>8.6365160000000003</v>
      </c>
      <c r="H740">
        <v>254.523788</v>
      </c>
      <c r="I740">
        <v>5.3323999999999998</v>
      </c>
    </row>
    <row r="741" spans="1:11" x14ac:dyDescent="0.25">
      <c r="A741">
        <v>740</v>
      </c>
      <c r="B741">
        <v>266.50705599999998</v>
      </c>
      <c r="C741">
        <v>8.6365160000000003</v>
      </c>
      <c r="H741">
        <v>254.523788</v>
      </c>
      <c r="I741">
        <v>5.3323999999999998</v>
      </c>
    </row>
    <row r="742" spans="1:11" x14ac:dyDescent="0.25">
      <c r="A742">
        <v>741</v>
      </c>
      <c r="B742">
        <v>266.50705599999998</v>
      </c>
      <c r="C742">
        <v>8.6365160000000003</v>
      </c>
      <c r="H742">
        <v>254.523788</v>
      </c>
      <c r="I742">
        <v>5.3323999999999998</v>
      </c>
    </row>
    <row r="743" spans="1:11" x14ac:dyDescent="0.25">
      <c r="A743">
        <v>742</v>
      </c>
      <c r="B743">
        <v>266.50705599999998</v>
      </c>
      <c r="C743">
        <v>8.6365160000000003</v>
      </c>
      <c r="H743">
        <v>254.523788</v>
      </c>
      <c r="I743">
        <v>5.3323999999999998</v>
      </c>
    </row>
    <row r="744" spans="1:11" x14ac:dyDescent="0.25">
      <c r="A744">
        <v>743</v>
      </c>
      <c r="B744">
        <v>266.50705599999998</v>
      </c>
      <c r="C744">
        <v>8.6365160000000003</v>
      </c>
      <c r="H744">
        <v>254.523788</v>
      </c>
      <c r="I744">
        <v>5.3323999999999998</v>
      </c>
    </row>
    <row r="745" spans="1:11" x14ac:dyDescent="0.25">
      <c r="A745">
        <v>744</v>
      </c>
      <c r="B745">
        <v>266.50705599999998</v>
      </c>
      <c r="C745">
        <v>8.6365160000000003</v>
      </c>
      <c r="D745">
        <v>273.06137799999999</v>
      </c>
      <c r="E745">
        <v>4.9928650000000001</v>
      </c>
      <c r="H745">
        <v>254.523788</v>
      </c>
      <c r="I745">
        <v>5.3323999999999998</v>
      </c>
    </row>
    <row r="746" spans="1:11" x14ac:dyDescent="0.25">
      <c r="A746">
        <v>745</v>
      </c>
      <c r="B746">
        <v>266.50705599999998</v>
      </c>
      <c r="C746">
        <v>8.6365160000000003</v>
      </c>
      <c r="D746">
        <v>273.06137799999999</v>
      </c>
      <c r="E746">
        <v>4.9928650000000001</v>
      </c>
      <c r="H746">
        <v>254.523788</v>
      </c>
      <c r="I746">
        <v>5.3323999999999998</v>
      </c>
    </row>
    <row r="747" spans="1:11" x14ac:dyDescent="0.25">
      <c r="A747">
        <v>746</v>
      </c>
      <c r="B747">
        <v>266.51134000000002</v>
      </c>
      <c r="C747">
        <v>8.6334049999999998</v>
      </c>
      <c r="D747">
        <v>273.03022299999998</v>
      </c>
      <c r="E747">
        <v>5.0831799999999996</v>
      </c>
      <c r="H747">
        <v>254.523788</v>
      </c>
      <c r="I747">
        <v>5.3323999999999998</v>
      </c>
    </row>
    <row r="748" spans="1:11" x14ac:dyDescent="0.25">
      <c r="A748">
        <v>747</v>
      </c>
      <c r="D748">
        <v>273.03022299999998</v>
      </c>
      <c r="E748">
        <v>5.0831799999999996</v>
      </c>
      <c r="H748">
        <v>254.523788</v>
      </c>
      <c r="I748">
        <v>5.3323999999999998</v>
      </c>
    </row>
    <row r="749" spans="1:11" x14ac:dyDescent="0.25">
      <c r="A749">
        <v>748</v>
      </c>
      <c r="D749">
        <v>273.06137799999999</v>
      </c>
      <c r="E749">
        <v>4.9928650000000001</v>
      </c>
      <c r="F749">
        <v>262.10207700000001</v>
      </c>
      <c r="G749">
        <v>8.9307649999999992</v>
      </c>
      <c r="H749">
        <v>254.523788</v>
      </c>
      <c r="I749">
        <v>5.3323999999999998</v>
      </c>
      <c r="J749">
        <v>235.56761699999998</v>
      </c>
      <c r="K749">
        <v>14.109054</v>
      </c>
    </row>
    <row r="750" spans="1:11" x14ac:dyDescent="0.25">
      <c r="A750">
        <v>749</v>
      </c>
    </row>
    <row r="751" spans="1:11" x14ac:dyDescent="0.25">
      <c r="A751">
        <v>750</v>
      </c>
      <c r="J751">
        <v>235.65267900000001</v>
      </c>
      <c r="K751">
        <v>14.151534</v>
      </c>
    </row>
    <row r="752" spans="1:11" x14ac:dyDescent="0.25">
      <c r="A752">
        <v>751</v>
      </c>
      <c r="B752">
        <v>239.01039</v>
      </c>
      <c r="C752">
        <v>6.7462790000000004</v>
      </c>
    </row>
    <row r="753" spans="1:7" x14ac:dyDescent="0.25">
      <c r="A753">
        <v>752</v>
      </c>
      <c r="B753">
        <v>238.98127299999999</v>
      </c>
      <c r="C753">
        <v>6.8104829999999996</v>
      </c>
    </row>
    <row r="754" spans="1:7" x14ac:dyDescent="0.25">
      <c r="A754">
        <v>753</v>
      </c>
      <c r="B754">
        <v>238.98127299999999</v>
      </c>
      <c r="C754">
        <v>6.8104829999999996</v>
      </c>
    </row>
    <row r="755" spans="1:7" x14ac:dyDescent="0.25">
      <c r="A755">
        <v>754</v>
      </c>
      <c r="B755">
        <v>238.98127299999999</v>
      </c>
      <c r="C755">
        <v>6.8104829999999996</v>
      </c>
    </row>
    <row r="756" spans="1:7" x14ac:dyDescent="0.25">
      <c r="A756">
        <v>755</v>
      </c>
      <c r="B756">
        <v>238.98127299999999</v>
      </c>
      <c r="C756">
        <v>6.8104829999999996</v>
      </c>
    </row>
    <row r="757" spans="1:7" x14ac:dyDescent="0.25">
      <c r="A757">
        <v>756</v>
      </c>
      <c r="B757">
        <v>238.98127299999999</v>
      </c>
      <c r="C757">
        <v>6.8104829999999996</v>
      </c>
    </row>
    <row r="758" spans="1:7" x14ac:dyDescent="0.25">
      <c r="A758">
        <v>757</v>
      </c>
      <c r="B758">
        <v>238.98127299999999</v>
      </c>
      <c r="C758">
        <v>6.8104829999999996</v>
      </c>
    </row>
    <row r="759" spans="1:7" x14ac:dyDescent="0.25">
      <c r="A759">
        <v>758</v>
      </c>
      <c r="B759">
        <v>238.98127299999999</v>
      </c>
      <c r="C759">
        <v>6.8104829999999996</v>
      </c>
      <c r="F759">
        <v>248.63144599999998</v>
      </c>
      <c r="G759">
        <v>4.3509719999999996</v>
      </c>
    </row>
    <row r="760" spans="1:7" x14ac:dyDescent="0.25">
      <c r="A760">
        <v>759</v>
      </c>
      <c r="B760">
        <v>238.98127299999999</v>
      </c>
      <c r="C760">
        <v>6.8104829999999996</v>
      </c>
      <c r="F760">
        <v>248.518947</v>
      </c>
      <c r="G760">
        <v>4.1948720000000002</v>
      </c>
    </row>
    <row r="761" spans="1:7" x14ac:dyDescent="0.25">
      <c r="A761">
        <v>760</v>
      </c>
      <c r="B761">
        <v>238.98127299999999</v>
      </c>
      <c r="C761">
        <v>6.8104829999999996</v>
      </c>
      <c r="F761">
        <v>248.518947</v>
      </c>
      <c r="G761">
        <v>4.1948720000000002</v>
      </c>
    </row>
    <row r="762" spans="1:7" x14ac:dyDescent="0.25">
      <c r="A762">
        <v>761</v>
      </c>
      <c r="B762">
        <v>238.98127299999999</v>
      </c>
      <c r="C762">
        <v>6.8104829999999996</v>
      </c>
      <c r="F762">
        <v>248.518947</v>
      </c>
      <c r="G762">
        <v>4.1948720000000002</v>
      </c>
    </row>
    <row r="763" spans="1:7" x14ac:dyDescent="0.25">
      <c r="A763">
        <v>762</v>
      </c>
      <c r="B763">
        <v>238.98127299999999</v>
      </c>
      <c r="C763">
        <v>6.8104829999999996</v>
      </c>
      <c r="F763">
        <v>248.518947</v>
      </c>
      <c r="G763">
        <v>4.1948720000000002</v>
      </c>
    </row>
    <row r="764" spans="1:7" x14ac:dyDescent="0.25">
      <c r="A764">
        <v>763</v>
      </c>
      <c r="B764">
        <v>238.98127299999999</v>
      </c>
      <c r="C764">
        <v>6.8104829999999996</v>
      </c>
      <c r="D764">
        <v>233.50378699999999</v>
      </c>
      <c r="E764">
        <v>9.7239140000000006</v>
      </c>
      <c r="F764">
        <v>248.518947</v>
      </c>
      <c r="G764">
        <v>4.1948720000000002</v>
      </c>
    </row>
    <row r="765" spans="1:7" x14ac:dyDescent="0.25">
      <c r="A765">
        <v>764</v>
      </c>
      <c r="B765">
        <v>238.98127299999999</v>
      </c>
      <c r="C765">
        <v>6.8104829999999996</v>
      </c>
      <c r="D765">
        <v>233.545299</v>
      </c>
      <c r="E765">
        <v>9.6728670000000001</v>
      </c>
      <c r="F765">
        <v>248.518947</v>
      </c>
      <c r="G765">
        <v>4.1948720000000002</v>
      </c>
    </row>
    <row r="766" spans="1:7" x14ac:dyDescent="0.25">
      <c r="A766">
        <v>765</v>
      </c>
      <c r="B766">
        <v>238.98127299999999</v>
      </c>
      <c r="C766">
        <v>6.8104829999999996</v>
      </c>
      <c r="D766">
        <v>233.545299</v>
      </c>
      <c r="E766">
        <v>9.6728670000000001</v>
      </c>
      <c r="F766">
        <v>248.518947</v>
      </c>
      <c r="G766">
        <v>4.1948720000000002</v>
      </c>
    </row>
    <row r="767" spans="1:7" x14ac:dyDescent="0.25">
      <c r="A767">
        <v>766</v>
      </c>
      <c r="B767">
        <v>238.98127299999999</v>
      </c>
      <c r="C767">
        <v>6.8104829999999996</v>
      </c>
      <c r="D767">
        <v>233.545299</v>
      </c>
      <c r="E767">
        <v>9.6728670000000001</v>
      </c>
      <c r="F767">
        <v>248.518947</v>
      </c>
      <c r="G767">
        <v>4.1948720000000002</v>
      </c>
    </row>
    <row r="768" spans="1:7" x14ac:dyDescent="0.25">
      <c r="A768">
        <v>767</v>
      </c>
      <c r="B768">
        <v>239.01039</v>
      </c>
      <c r="C768">
        <v>6.7462790000000004</v>
      </c>
      <c r="D768">
        <v>233.545299</v>
      </c>
      <c r="E768">
        <v>9.6728670000000001</v>
      </c>
      <c r="F768">
        <v>248.518947</v>
      </c>
      <c r="G768">
        <v>4.1948720000000002</v>
      </c>
    </row>
    <row r="769" spans="1:60" x14ac:dyDescent="0.25">
      <c r="A769">
        <v>768</v>
      </c>
      <c r="D769">
        <v>233.545299</v>
      </c>
      <c r="E769">
        <v>9.6728670000000001</v>
      </c>
      <c r="F769">
        <v>248.518947</v>
      </c>
      <c r="G769">
        <v>4.1948720000000002</v>
      </c>
    </row>
    <row r="770" spans="1:60" x14ac:dyDescent="0.25">
      <c r="A770">
        <v>769</v>
      </c>
      <c r="D770">
        <v>233.545299</v>
      </c>
      <c r="E770">
        <v>9.6728670000000001</v>
      </c>
      <c r="F770">
        <v>248.518947</v>
      </c>
      <c r="G770">
        <v>4.1948720000000002</v>
      </c>
    </row>
    <row r="771" spans="1:60" x14ac:dyDescent="0.25">
      <c r="A771">
        <v>770</v>
      </c>
      <c r="D771">
        <v>233.545299</v>
      </c>
      <c r="E771">
        <v>9.6728670000000001</v>
      </c>
      <c r="F771">
        <v>248.518947</v>
      </c>
      <c r="G771">
        <v>4.1948720000000002</v>
      </c>
    </row>
    <row r="772" spans="1:60" x14ac:dyDescent="0.25">
      <c r="A772">
        <v>771</v>
      </c>
      <c r="D772">
        <v>233.545299</v>
      </c>
      <c r="E772">
        <v>9.6728670000000001</v>
      </c>
      <c r="F772">
        <v>248.518947</v>
      </c>
      <c r="G772">
        <v>4.1948720000000002</v>
      </c>
      <c r="BG772">
        <v>242.53935200000001</v>
      </c>
      <c r="BH772">
        <v>9.1793739999999993</v>
      </c>
    </row>
    <row r="773" spans="1:60" x14ac:dyDescent="0.25">
      <c r="A773">
        <v>772</v>
      </c>
      <c r="D773">
        <v>233.545299</v>
      </c>
      <c r="E773">
        <v>9.6728670000000001</v>
      </c>
      <c r="F773">
        <v>248.518947</v>
      </c>
      <c r="G773">
        <v>4.1948720000000002</v>
      </c>
      <c r="BG773">
        <v>242.341689</v>
      </c>
      <c r="BH773">
        <v>9.1793739999999993</v>
      </c>
    </row>
    <row r="774" spans="1:60" x14ac:dyDescent="0.25">
      <c r="A774">
        <v>773</v>
      </c>
      <c r="D774">
        <v>233.545299</v>
      </c>
      <c r="E774">
        <v>9.6728670000000001</v>
      </c>
      <c r="F774">
        <v>248.518947</v>
      </c>
      <c r="G774">
        <v>4.1948720000000002</v>
      </c>
    </row>
    <row r="775" spans="1:60" x14ac:dyDescent="0.25">
      <c r="A775">
        <v>774</v>
      </c>
      <c r="D775">
        <v>233.545299</v>
      </c>
      <c r="E775">
        <v>9.6728670000000001</v>
      </c>
      <c r="F775">
        <v>248.518947</v>
      </c>
      <c r="G775">
        <v>4.1948720000000002</v>
      </c>
    </row>
    <row r="776" spans="1:60" x14ac:dyDescent="0.25">
      <c r="A776">
        <v>775</v>
      </c>
      <c r="D776">
        <v>233.545299</v>
      </c>
      <c r="E776">
        <v>9.6728670000000001</v>
      </c>
      <c r="F776">
        <v>248.63144599999998</v>
      </c>
      <c r="G776">
        <v>4.3509719999999996</v>
      </c>
    </row>
    <row r="777" spans="1:60" x14ac:dyDescent="0.25">
      <c r="A777">
        <v>776</v>
      </c>
      <c r="D777">
        <v>233.545299</v>
      </c>
      <c r="E777">
        <v>9.6728670000000001</v>
      </c>
      <c r="F777">
        <v>248.63144599999998</v>
      </c>
      <c r="G777">
        <v>4.3509719999999996</v>
      </c>
    </row>
    <row r="778" spans="1:60" x14ac:dyDescent="0.25">
      <c r="A778">
        <v>777</v>
      </c>
      <c r="D778">
        <v>233.545299</v>
      </c>
      <c r="E778">
        <v>9.6728670000000001</v>
      </c>
      <c r="F778">
        <v>248.63144599999998</v>
      </c>
      <c r="G778">
        <v>4.3509719999999996</v>
      </c>
      <c r="H778">
        <v>239.67314400000001</v>
      </c>
      <c r="I778">
        <v>9.6728670000000001</v>
      </c>
    </row>
    <row r="779" spans="1:60" x14ac:dyDescent="0.25">
      <c r="A779">
        <v>778</v>
      </c>
      <c r="B779">
        <v>226.20919499999999</v>
      </c>
      <c r="C779">
        <v>6.9981499999999999</v>
      </c>
      <c r="D779">
        <v>233.545299</v>
      </c>
      <c r="E779">
        <v>9.6728670000000001</v>
      </c>
      <c r="H779">
        <v>239.67314400000001</v>
      </c>
      <c r="I779">
        <v>9.6728670000000001</v>
      </c>
    </row>
    <row r="780" spans="1:60" x14ac:dyDescent="0.25">
      <c r="A780">
        <v>779</v>
      </c>
      <c r="B780">
        <v>226.182064</v>
      </c>
      <c r="C780">
        <v>6.958577</v>
      </c>
      <c r="D780">
        <v>233.545299</v>
      </c>
      <c r="E780">
        <v>9.6728670000000001</v>
      </c>
      <c r="H780">
        <v>239.67314400000001</v>
      </c>
      <c r="I780">
        <v>9.6728670000000001</v>
      </c>
    </row>
    <row r="781" spans="1:60" x14ac:dyDescent="0.25">
      <c r="A781">
        <v>780</v>
      </c>
      <c r="B781">
        <v>226.182064</v>
      </c>
      <c r="C781">
        <v>6.958577</v>
      </c>
      <c r="D781">
        <v>233.482574</v>
      </c>
      <c r="E781">
        <v>9.7239140000000006</v>
      </c>
      <c r="H781">
        <v>239.67314400000001</v>
      </c>
      <c r="I781">
        <v>9.6728670000000001</v>
      </c>
    </row>
    <row r="782" spans="1:60" x14ac:dyDescent="0.25">
      <c r="A782">
        <v>781</v>
      </c>
      <c r="B782">
        <v>226.182064</v>
      </c>
      <c r="C782">
        <v>6.958577</v>
      </c>
      <c r="H782">
        <v>239.67314400000001</v>
      </c>
      <c r="I782">
        <v>9.6728670000000001</v>
      </c>
    </row>
    <row r="783" spans="1:60" x14ac:dyDescent="0.25">
      <c r="A783">
        <v>782</v>
      </c>
      <c r="B783">
        <v>226.182064</v>
      </c>
      <c r="C783">
        <v>6.958577</v>
      </c>
      <c r="H783">
        <v>239.67314400000001</v>
      </c>
      <c r="I783">
        <v>9.6728670000000001</v>
      </c>
    </row>
    <row r="784" spans="1:60" x14ac:dyDescent="0.25">
      <c r="A784">
        <v>783</v>
      </c>
      <c r="B784">
        <v>226.182064</v>
      </c>
      <c r="C784">
        <v>6.958577</v>
      </c>
      <c r="H784">
        <v>239.67314400000001</v>
      </c>
      <c r="I784">
        <v>9.6728670000000001</v>
      </c>
    </row>
    <row r="785" spans="1:9" x14ac:dyDescent="0.25">
      <c r="A785">
        <v>784</v>
      </c>
      <c r="B785">
        <v>226.182064</v>
      </c>
      <c r="C785">
        <v>6.958577</v>
      </c>
      <c r="H785">
        <v>239.67314400000001</v>
      </c>
      <c r="I785">
        <v>9.6728670000000001</v>
      </c>
    </row>
    <row r="786" spans="1:9" x14ac:dyDescent="0.25">
      <c r="A786">
        <v>785</v>
      </c>
      <c r="B786">
        <v>226.182064</v>
      </c>
      <c r="C786">
        <v>6.958577</v>
      </c>
      <c r="H786">
        <v>239.67314400000001</v>
      </c>
      <c r="I786">
        <v>9.6728670000000001</v>
      </c>
    </row>
    <row r="787" spans="1:9" x14ac:dyDescent="0.25">
      <c r="A787">
        <v>786</v>
      </c>
      <c r="B787">
        <v>226.182064</v>
      </c>
      <c r="C787">
        <v>6.958577</v>
      </c>
      <c r="H787">
        <v>239.67314400000001</v>
      </c>
      <c r="I787">
        <v>9.6728670000000001</v>
      </c>
    </row>
    <row r="788" spans="1:9" x14ac:dyDescent="0.25">
      <c r="A788">
        <v>787</v>
      </c>
      <c r="B788">
        <v>226.182064</v>
      </c>
      <c r="C788">
        <v>6.958577</v>
      </c>
      <c r="H788">
        <v>239.67314400000001</v>
      </c>
      <c r="I788">
        <v>9.6728670000000001</v>
      </c>
    </row>
    <row r="789" spans="1:9" x14ac:dyDescent="0.25">
      <c r="A789">
        <v>788</v>
      </c>
      <c r="B789">
        <v>226.182064</v>
      </c>
      <c r="C789">
        <v>6.958577</v>
      </c>
      <c r="H789">
        <v>239.67314400000001</v>
      </c>
      <c r="I789">
        <v>9.6728670000000001</v>
      </c>
    </row>
    <row r="790" spans="1:9" x14ac:dyDescent="0.25">
      <c r="A790">
        <v>789</v>
      </c>
      <c r="B790">
        <v>226.182064</v>
      </c>
      <c r="C790">
        <v>6.958577</v>
      </c>
      <c r="H790">
        <v>239.67314400000001</v>
      </c>
      <c r="I790">
        <v>9.6728670000000001</v>
      </c>
    </row>
    <row r="791" spans="1:9" x14ac:dyDescent="0.25">
      <c r="A791">
        <v>790</v>
      </c>
      <c r="B791">
        <v>226.182064</v>
      </c>
      <c r="C791">
        <v>6.958577</v>
      </c>
      <c r="D791">
        <v>218.56999100000002</v>
      </c>
      <c r="E791">
        <v>7.9184869999999998</v>
      </c>
      <c r="H791">
        <v>239.67314400000001</v>
      </c>
      <c r="I791">
        <v>9.6728670000000001</v>
      </c>
    </row>
    <row r="792" spans="1:9" x14ac:dyDescent="0.25">
      <c r="A792">
        <v>791</v>
      </c>
      <c r="B792">
        <v>226.182064</v>
      </c>
      <c r="C792">
        <v>6.958577</v>
      </c>
      <c r="D792">
        <v>219.88118900000001</v>
      </c>
      <c r="E792">
        <v>9.4900439999999993</v>
      </c>
      <c r="F792">
        <v>232.207662</v>
      </c>
      <c r="G792">
        <v>5.8230890000000004</v>
      </c>
      <c r="H792">
        <v>239.67314400000001</v>
      </c>
      <c r="I792">
        <v>9.6728670000000001</v>
      </c>
    </row>
    <row r="793" spans="1:9" x14ac:dyDescent="0.25">
      <c r="A793">
        <v>792</v>
      </c>
      <c r="B793">
        <v>226.182064</v>
      </c>
      <c r="C793">
        <v>6.958577</v>
      </c>
      <c r="D793">
        <v>219.807143</v>
      </c>
      <c r="E793">
        <v>9.4754590000000007</v>
      </c>
      <c r="F793">
        <v>232.06278</v>
      </c>
      <c r="G793">
        <v>5.7741319999999998</v>
      </c>
    </row>
    <row r="794" spans="1:9" x14ac:dyDescent="0.25">
      <c r="A794">
        <v>793</v>
      </c>
      <c r="B794">
        <v>226.20919499999999</v>
      </c>
      <c r="C794">
        <v>6.9981499999999999</v>
      </c>
      <c r="D794">
        <v>219.807143</v>
      </c>
      <c r="E794">
        <v>9.4754590000000007</v>
      </c>
      <c r="F794">
        <v>232.06278</v>
      </c>
      <c r="G794">
        <v>5.7741319999999998</v>
      </c>
    </row>
    <row r="795" spans="1:9" x14ac:dyDescent="0.25">
      <c r="A795">
        <v>794</v>
      </c>
      <c r="D795">
        <v>219.807143</v>
      </c>
      <c r="E795">
        <v>9.4754590000000007</v>
      </c>
      <c r="F795">
        <v>232.06278</v>
      </c>
      <c r="G795">
        <v>5.7741319999999998</v>
      </c>
    </row>
    <row r="796" spans="1:9" x14ac:dyDescent="0.25">
      <c r="A796">
        <v>795</v>
      </c>
      <c r="D796">
        <v>219.807143</v>
      </c>
      <c r="E796">
        <v>9.4754590000000007</v>
      </c>
      <c r="F796">
        <v>232.06278</v>
      </c>
      <c r="G796">
        <v>5.7741319999999998</v>
      </c>
    </row>
    <row r="797" spans="1:9" x14ac:dyDescent="0.25">
      <c r="A797">
        <v>796</v>
      </c>
      <c r="D797">
        <v>219.807143</v>
      </c>
      <c r="E797">
        <v>9.4754590000000007</v>
      </c>
      <c r="F797">
        <v>232.06278</v>
      </c>
      <c r="G797">
        <v>5.7741319999999998</v>
      </c>
    </row>
    <row r="798" spans="1:9" x14ac:dyDescent="0.25">
      <c r="A798">
        <v>797</v>
      </c>
      <c r="D798">
        <v>219.807143</v>
      </c>
      <c r="E798">
        <v>9.4754590000000007</v>
      </c>
      <c r="F798">
        <v>232.06278</v>
      </c>
      <c r="G798">
        <v>5.7741319999999998</v>
      </c>
    </row>
    <row r="799" spans="1:9" x14ac:dyDescent="0.25">
      <c r="A799">
        <v>798</v>
      </c>
      <c r="D799">
        <v>219.807143</v>
      </c>
      <c r="E799">
        <v>9.4754590000000007</v>
      </c>
      <c r="F799">
        <v>232.06278</v>
      </c>
      <c r="G799">
        <v>5.7741319999999998</v>
      </c>
    </row>
    <row r="800" spans="1:9" x14ac:dyDescent="0.25">
      <c r="A800">
        <v>799</v>
      </c>
      <c r="D800">
        <v>219.807143</v>
      </c>
      <c r="E800">
        <v>9.4754590000000007</v>
      </c>
      <c r="F800">
        <v>232.06278</v>
      </c>
      <c r="G800">
        <v>5.7741319999999998</v>
      </c>
    </row>
    <row r="801" spans="1:9" x14ac:dyDescent="0.25">
      <c r="A801">
        <v>800</v>
      </c>
      <c r="D801">
        <v>219.807143</v>
      </c>
      <c r="E801">
        <v>9.4754590000000007</v>
      </c>
      <c r="F801">
        <v>232.06278</v>
      </c>
      <c r="G801">
        <v>5.7741319999999998</v>
      </c>
    </row>
    <row r="802" spans="1:9" x14ac:dyDescent="0.25">
      <c r="A802">
        <v>801</v>
      </c>
      <c r="D802">
        <v>219.807143</v>
      </c>
      <c r="E802">
        <v>9.4754590000000007</v>
      </c>
      <c r="F802">
        <v>232.06278</v>
      </c>
      <c r="G802">
        <v>5.7741319999999998</v>
      </c>
    </row>
    <row r="803" spans="1:9" x14ac:dyDescent="0.25">
      <c r="A803">
        <v>802</v>
      </c>
      <c r="D803">
        <v>219.807143</v>
      </c>
      <c r="E803">
        <v>9.4754590000000007</v>
      </c>
      <c r="F803">
        <v>232.06278</v>
      </c>
      <c r="G803">
        <v>5.7741319999999998</v>
      </c>
    </row>
    <row r="804" spans="1:9" x14ac:dyDescent="0.25">
      <c r="A804">
        <v>803</v>
      </c>
      <c r="D804">
        <v>219.807143</v>
      </c>
      <c r="E804">
        <v>9.4754590000000007</v>
      </c>
      <c r="F804">
        <v>232.06278</v>
      </c>
      <c r="G804">
        <v>5.7741319999999998</v>
      </c>
    </row>
    <row r="805" spans="1:9" x14ac:dyDescent="0.25">
      <c r="A805">
        <v>804</v>
      </c>
      <c r="B805">
        <v>214.21328299999999</v>
      </c>
      <c r="C805">
        <v>6.5301049999999998</v>
      </c>
      <c r="D805">
        <v>219.807143</v>
      </c>
      <c r="E805">
        <v>9.4754590000000007</v>
      </c>
      <c r="F805">
        <v>232.207662</v>
      </c>
      <c r="G805">
        <v>5.8230890000000004</v>
      </c>
    </row>
    <row r="806" spans="1:9" x14ac:dyDescent="0.25">
      <c r="A806">
        <v>805</v>
      </c>
      <c r="B806">
        <v>214.07467499999998</v>
      </c>
      <c r="C806">
        <v>6.465033</v>
      </c>
      <c r="D806">
        <v>219.88118900000001</v>
      </c>
      <c r="E806">
        <v>9.4900439999999993</v>
      </c>
      <c r="F806">
        <v>232.207662</v>
      </c>
      <c r="G806">
        <v>5.8230890000000004</v>
      </c>
    </row>
    <row r="807" spans="1:9" x14ac:dyDescent="0.25">
      <c r="A807">
        <v>806</v>
      </c>
      <c r="B807">
        <v>214.07467499999998</v>
      </c>
      <c r="C807">
        <v>6.465033</v>
      </c>
      <c r="D807">
        <v>219.88118900000001</v>
      </c>
      <c r="E807">
        <v>9.4900439999999993</v>
      </c>
      <c r="H807">
        <v>223.71118100000001</v>
      </c>
      <c r="I807">
        <v>9.8702749999999995</v>
      </c>
    </row>
    <row r="808" spans="1:9" x14ac:dyDescent="0.25">
      <c r="A808">
        <v>807</v>
      </c>
      <c r="B808">
        <v>214.07467499999998</v>
      </c>
      <c r="C808">
        <v>6.465033</v>
      </c>
      <c r="H808">
        <v>223.71118100000001</v>
      </c>
      <c r="I808">
        <v>9.8702749999999995</v>
      </c>
    </row>
    <row r="809" spans="1:9" x14ac:dyDescent="0.25">
      <c r="A809">
        <v>808</v>
      </c>
      <c r="B809">
        <v>214.07467499999998</v>
      </c>
      <c r="C809">
        <v>6.465033</v>
      </c>
      <c r="H809">
        <v>223.71118100000001</v>
      </c>
      <c r="I809">
        <v>9.8702749999999995</v>
      </c>
    </row>
    <row r="810" spans="1:9" x14ac:dyDescent="0.25">
      <c r="A810">
        <v>809</v>
      </c>
      <c r="B810">
        <v>214.07467499999998</v>
      </c>
      <c r="C810">
        <v>6.465033</v>
      </c>
      <c r="H810">
        <v>223.71118100000001</v>
      </c>
      <c r="I810">
        <v>9.8702749999999995</v>
      </c>
    </row>
    <row r="811" spans="1:9" x14ac:dyDescent="0.25">
      <c r="A811">
        <v>810</v>
      </c>
      <c r="B811">
        <v>214.07467499999998</v>
      </c>
      <c r="C811">
        <v>6.465033</v>
      </c>
      <c r="H811">
        <v>223.71118100000001</v>
      </c>
      <c r="I811">
        <v>9.8702749999999995</v>
      </c>
    </row>
    <row r="812" spans="1:9" x14ac:dyDescent="0.25">
      <c r="A812">
        <v>811</v>
      </c>
      <c r="B812">
        <v>214.07467499999998</v>
      </c>
      <c r="C812">
        <v>6.465033</v>
      </c>
      <c r="H812">
        <v>223.71118100000001</v>
      </c>
      <c r="I812">
        <v>9.8702749999999995</v>
      </c>
    </row>
    <row r="813" spans="1:9" x14ac:dyDescent="0.25">
      <c r="A813">
        <v>812</v>
      </c>
      <c r="B813">
        <v>214.07467499999998</v>
      </c>
      <c r="C813">
        <v>6.465033</v>
      </c>
      <c r="H813">
        <v>223.71118100000001</v>
      </c>
      <c r="I813">
        <v>9.8702749999999995</v>
      </c>
    </row>
    <row r="814" spans="1:9" x14ac:dyDescent="0.25">
      <c r="A814">
        <v>813</v>
      </c>
      <c r="B814">
        <v>214.07467499999998</v>
      </c>
      <c r="C814">
        <v>6.465033</v>
      </c>
      <c r="H814">
        <v>223.71118100000001</v>
      </c>
      <c r="I814">
        <v>9.8702749999999995</v>
      </c>
    </row>
    <row r="815" spans="1:9" x14ac:dyDescent="0.25">
      <c r="A815">
        <v>814</v>
      </c>
      <c r="B815">
        <v>214.07467499999998</v>
      </c>
      <c r="C815">
        <v>6.465033</v>
      </c>
      <c r="H815">
        <v>223.71118100000001</v>
      </c>
      <c r="I815">
        <v>9.8702749999999995</v>
      </c>
    </row>
    <row r="816" spans="1:9" x14ac:dyDescent="0.25">
      <c r="A816">
        <v>815</v>
      </c>
      <c r="B816">
        <v>214.07467499999998</v>
      </c>
      <c r="C816">
        <v>6.465033</v>
      </c>
      <c r="H816">
        <v>223.71118100000001</v>
      </c>
      <c r="I816">
        <v>9.8702749999999995</v>
      </c>
    </row>
    <row r="817" spans="1:9" x14ac:dyDescent="0.25">
      <c r="A817">
        <v>816</v>
      </c>
      <c r="B817">
        <v>214.07467499999998</v>
      </c>
      <c r="C817">
        <v>6.465033</v>
      </c>
      <c r="H817">
        <v>223.71118100000001</v>
      </c>
      <c r="I817">
        <v>9.8702749999999995</v>
      </c>
    </row>
    <row r="818" spans="1:9" x14ac:dyDescent="0.25">
      <c r="A818">
        <v>817</v>
      </c>
      <c r="B818">
        <v>214.07467499999998</v>
      </c>
      <c r="C818">
        <v>6.465033</v>
      </c>
      <c r="D818">
        <v>205.95815099999999</v>
      </c>
      <c r="E818">
        <v>7.7328650000000003</v>
      </c>
      <c r="H818">
        <v>223.71118100000001</v>
      </c>
      <c r="I818">
        <v>9.8702749999999995</v>
      </c>
    </row>
    <row r="819" spans="1:9" x14ac:dyDescent="0.25">
      <c r="A819">
        <v>818</v>
      </c>
      <c r="B819">
        <v>214.21328299999999</v>
      </c>
      <c r="C819">
        <v>6.5301049999999998</v>
      </c>
      <c r="D819">
        <v>206.00697199999999</v>
      </c>
      <c r="E819">
        <v>7.6699640000000002</v>
      </c>
      <c r="F819">
        <v>216.975255</v>
      </c>
      <c r="G819">
        <v>5.2180660000000003</v>
      </c>
      <c r="H819">
        <v>223.71118100000001</v>
      </c>
      <c r="I819">
        <v>9.8702749999999995</v>
      </c>
    </row>
    <row r="820" spans="1:9" x14ac:dyDescent="0.25">
      <c r="A820">
        <v>819</v>
      </c>
      <c r="D820">
        <v>206.00697199999999</v>
      </c>
      <c r="E820">
        <v>7.6699640000000002</v>
      </c>
      <c r="F820">
        <v>216.94088299999999</v>
      </c>
      <c r="G820">
        <v>5.1819090000000001</v>
      </c>
    </row>
    <row r="821" spans="1:9" x14ac:dyDescent="0.25">
      <c r="A821">
        <v>820</v>
      </c>
      <c r="D821">
        <v>206.00697199999999</v>
      </c>
      <c r="E821">
        <v>7.6699640000000002</v>
      </c>
      <c r="F821">
        <v>216.94088299999999</v>
      </c>
      <c r="G821">
        <v>5.1819090000000001</v>
      </c>
    </row>
    <row r="822" spans="1:9" x14ac:dyDescent="0.25">
      <c r="A822">
        <v>821</v>
      </c>
      <c r="D822">
        <v>206.00697199999999</v>
      </c>
      <c r="E822">
        <v>7.6699640000000002</v>
      </c>
      <c r="F822">
        <v>216.94088299999999</v>
      </c>
      <c r="G822">
        <v>5.1819090000000001</v>
      </c>
    </row>
    <row r="823" spans="1:9" x14ac:dyDescent="0.25">
      <c r="A823">
        <v>822</v>
      </c>
      <c r="D823">
        <v>206.00697199999999</v>
      </c>
      <c r="E823">
        <v>7.6699640000000002</v>
      </c>
      <c r="F823">
        <v>216.94088299999999</v>
      </c>
      <c r="G823">
        <v>5.1819090000000001</v>
      </c>
    </row>
    <row r="824" spans="1:9" x14ac:dyDescent="0.25">
      <c r="A824">
        <v>823</v>
      </c>
      <c r="D824">
        <v>206.00697199999999</v>
      </c>
      <c r="E824">
        <v>7.6699640000000002</v>
      </c>
      <c r="F824">
        <v>216.94088299999999</v>
      </c>
      <c r="G824">
        <v>5.1819090000000001</v>
      </c>
    </row>
    <row r="825" spans="1:9" x14ac:dyDescent="0.25">
      <c r="A825">
        <v>824</v>
      </c>
      <c r="D825">
        <v>206.00697199999999</v>
      </c>
      <c r="E825">
        <v>7.6699640000000002</v>
      </c>
      <c r="F825">
        <v>216.94088299999999</v>
      </c>
      <c r="G825">
        <v>5.1819090000000001</v>
      </c>
    </row>
    <row r="826" spans="1:9" x14ac:dyDescent="0.25">
      <c r="A826">
        <v>825</v>
      </c>
      <c r="D826">
        <v>206.00697199999999</v>
      </c>
      <c r="E826">
        <v>7.6699640000000002</v>
      </c>
      <c r="F826">
        <v>216.94088299999999</v>
      </c>
      <c r="G826">
        <v>5.1819090000000001</v>
      </c>
    </row>
    <row r="827" spans="1:9" x14ac:dyDescent="0.25">
      <c r="A827">
        <v>826</v>
      </c>
      <c r="D827">
        <v>206.00697199999999</v>
      </c>
      <c r="E827">
        <v>7.6699640000000002</v>
      </c>
      <c r="F827">
        <v>216.94088299999999</v>
      </c>
      <c r="G827">
        <v>5.1819090000000001</v>
      </c>
    </row>
    <row r="828" spans="1:9" x14ac:dyDescent="0.25">
      <c r="A828">
        <v>827</v>
      </c>
      <c r="D828">
        <v>206.00697199999999</v>
      </c>
      <c r="E828">
        <v>7.6699640000000002</v>
      </c>
      <c r="F828">
        <v>216.94088299999999</v>
      </c>
      <c r="G828">
        <v>5.1819090000000001</v>
      </c>
    </row>
    <row r="829" spans="1:9" x14ac:dyDescent="0.25">
      <c r="A829">
        <v>828</v>
      </c>
      <c r="D829">
        <v>206.00697199999999</v>
      </c>
      <c r="E829">
        <v>7.6699640000000002</v>
      </c>
      <c r="F829">
        <v>216.94088299999999</v>
      </c>
      <c r="G829">
        <v>5.1819090000000001</v>
      </c>
    </row>
    <row r="830" spans="1:9" x14ac:dyDescent="0.25">
      <c r="A830">
        <v>829</v>
      </c>
      <c r="D830">
        <v>206.00697199999999</v>
      </c>
      <c r="E830">
        <v>7.6699640000000002</v>
      </c>
      <c r="F830">
        <v>216.94088299999999</v>
      </c>
      <c r="G830">
        <v>5.1819090000000001</v>
      </c>
    </row>
    <row r="831" spans="1:9" x14ac:dyDescent="0.25">
      <c r="A831">
        <v>830</v>
      </c>
      <c r="D831">
        <v>205.95815099999999</v>
      </c>
      <c r="E831">
        <v>7.7328650000000003</v>
      </c>
      <c r="F831">
        <v>216.94088299999999</v>
      </c>
      <c r="G831">
        <v>5.1819090000000001</v>
      </c>
      <c r="H831">
        <v>211.603791</v>
      </c>
      <c r="I831">
        <v>9.0313309999999998</v>
      </c>
    </row>
    <row r="832" spans="1:9" x14ac:dyDescent="0.25">
      <c r="A832">
        <v>831</v>
      </c>
      <c r="B832">
        <v>198.034918</v>
      </c>
      <c r="C832">
        <v>5.4364439999999998</v>
      </c>
      <c r="F832">
        <v>216.94088299999999</v>
      </c>
      <c r="G832">
        <v>5.1819090000000001</v>
      </c>
      <c r="H832">
        <v>211.603791</v>
      </c>
      <c r="I832">
        <v>9.0313309999999998</v>
      </c>
    </row>
    <row r="833" spans="1:9" x14ac:dyDescent="0.25">
      <c r="A833">
        <v>832</v>
      </c>
      <c r="B833">
        <v>198.03315599999999</v>
      </c>
      <c r="C833">
        <v>5.4227129999999999</v>
      </c>
      <c r="H833">
        <v>211.603791</v>
      </c>
      <c r="I833">
        <v>9.0806950000000004</v>
      </c>
    </row>
    <row r="834" spans="1:9" x14ac:dyDescent="0.25">
      <c r="A834">
        <v>833</v>
      </c>
      <c r="B834">
        <v>198.03315599999999</v>
      </c>
      <c r="C834">
        <v>5.4227129999999999</v>
      </c>
      <c r="H834">
        <v>211.603791</v>
      </c>
      <c r="I834">
        <v>9.0806950000000004</v>
      </c>
    </row>
    <row r="835" spans="1:9" x14ac:dyDescent="0.25">
      <c r="A835">
        <v>834</v>
      </c>
      <c r="B835">
        <v>198.03315599999999</v>
      </c>
      <c r="C835">
        <v>5.4227129999999999</v>
      </c>
      <c r="H835">
        <v>211.603791</v>
      </c>
      <c r="I835">
        <v>9.0806950000000004</v>
      </c>
    </row>
    <row r="836" spans="1:9" x14ac:dyDescent="0.25">
      <c r="A836">
        <v>835</v>
      </c>
      <c r="B836">
        <v>198.03315599999999</v>
      </c>
      <c r="C836">
        <v>5.4227129999999999</v>
      </c>
      <c r="H836">
        <v>211.603791</v>
      </c>
      <c r="I836">
        <v>9.0806950000000004</v>
      </c>
    </row>
    <row r="837" spans="1:9" x14ac:dyDescent="0.25">
      <c r="A837">
        <v>836</v>
      </c>
      <c r="B837">
        <v>198.03315599999999</v>
      </c>
      <c r="C837">
        <v>5.4227129999999999</v>
      </c>
      <c r="H837">
        <v>211.603791</v>
      </c>
      <c r="I837">
        <v>9.0806950000000004</v>
      </c>
    </row>
    <row r="838" spans="1:9" x14ac:dyDescent="0.25">
      <c r="A838">
        <v>837</v>
      </c>
      <c r="B838">
        <v>198.03315599999999</v>
      </c>
      <c r="C838">
        <v>5.4227129999999999</v>
      </c>
      <c r="H838">
        <v>211.603791</v>
      </c>
      <c r="I838">
        <v>9.0806950000000004</v>
      </c>
    </row>
    <row r="839" spans="1:9" x14ac:dyDescent="0.25">
      <c r="A839">
        <v>838</v>
      </c>
      <c r="B839">
        <v>198.03315599999999</v>
      </c>
      <c r="C839">
        <v>5.4227129999999999</v>
      </c>
      <c r="H839">
        <v>211.603791</v>
      </c>
      <c r="I839">
        <v>9.0806950000000004</v>
      </c>
    </row>
    <row r="840" spans="1:9" x14ac:dyDescent="0.25">
      <c r="A840">
        <v>839</v>
      </c>
      <c r="B840">
        <v>198.03315599999999</v>
      </c>
      <c r="C840">
        <v>5.4227129999999999</v>
      </c>
      <c r="H840">
        <v>211.603791</v>
      </c>
      <c r="I840">
        <v>9.0806950000000004</v>
      </c>
    </row>
    <row r="841" spans="1:9" x14ac:dyDescent="0.25">
      <c r="A841">
        <v>840</v>
      </c>
      <c r="B841">
        <v>198.03315599999999</v>
      </c>
      <c r="C841">
        <v>5.4227129999999999</v>
      </c>
      <c r="H841">
        <v>211.603791</v>
      </c>
      <c r="I841">
        <v>9.0806950000000004</v>
      </c>
    </row>
    <row r="842" spans="1:9" x14ac:dyDescent="0.25">
      <c r="A842">
        <v>841</v>
      </c>
      <c r="B842">
        <v>198.03315599999999</v>
      </c>
      <c r="C842">
        <v>5.4227129999999999</v>
      </c>
      <c r="H842">
        <v>211.603791</v>
      </c>
      <c r="I842">
        <v>9.0806950000000004</v>
      </c>
    </row>
    <row r="843" spans="1:9" x14ac:dyDescent="0.25">
      <c r="A843">
        <v>842</v>
      </c>
      <c r="B843">
        <v>198.03315599999999</v>
      </c>
      <c r="C843">
        <v>5.4227129999999999</v>
      </c>
      <c r="H843">
        <v>211.603791</v>
      </c>
      <c r="I843">
        <v>9.0806950000000004</v>
      </c>
    </row>
    <row r="844" spans="1:9" x14ac:dyDescent="0.25">
      <c r="A844">
        <v>843</v>
      </c>
      <c r="B844">
        <v>198.034918</v>
      </c>
      <c r="C844">
        <v>5.4364439999999998</v>
      </c>
      <c r="D844">
        <v>189.84398099999999</v>
      </c>
      <c r="E844">
        <v>8.2459620000000005</v>
      </c>
      <c r="H844">
        <v>211.65320700000001</v>
      </c>
      <c r="I844">
        <v>9.0806950000000004</v>
      </c>
    </row>
    <row r="845" spans="1:9" x14ac:dyDescent="0.25">
      <c r="A845">
        <v>844</v>
      </c>
      <c r="B845">
        <v>198.034918</v>
      </c>
      <c r="C845">
        <v>5.4364439999999998</v>
      </c>
      <c r="D845">
        <v>189.961455</v>
      </c>
      <c r="E845">
        <v>8.2562099999999994</v>
      </c>
      <c r="H845">
        <v>211.65320700000001</v>
      </c>
      <c r="I845">
        <v>9.0806950000000004</v>
      </c>
    </row>
    <row r="846" spans="1:9" x14ac:dyDescent="0.25">
      <c r="A846">
        <v>845</v>
      </c>
      <c r="D846">
        <v>189.961455</v>
      </c>
      <c r="E846">
        <v>8.2562099999999994</v>
      </c>
      <c r="F846">
        <v>201.76871299999999</v>
      </c>
      <c r="G846">
        <v>4.6602350000000001</v>
      </c>
    </row>
    <row r="847" spans="1:9" x14ac:dyDescent="0.25">
      <c r="A847">
        <v>846</v>
      </c>
      <c r="D847">
        <v>189.961455</v>
      </c>
      <c r="E847">
        <v>8.2562099999999994</v>
      </c>
      <c r="F847">
        <v>201.79991000000001</v>
      </c>
      <c r="G847">
        <v>4.5433690000000002</v>
      </c>
    </row>
    <row r="848" spans="1:9" x14ac:dyDescent="0.25">
      <c r="A848">
        <v>847</v>
      </c>
      <c r="D848">
        <v>189.961455</v>
      </c>
      <c r="E848">
        <v>8.2562099999999994</v>
      </c>
      <c r="F848">
        <v>201.79991000000001</v>
      </c>
      <c r="G848">
        <v>4.5433690000000002</v>
      </c>
    </row>
    <row r="849" spans="1:15" x14ac:dyDescent="0.25">
      <c r="A849">
        <v>848</v>
      </c>
      <c r="D849">
        <v>189.961455</v>
      </c>
      <c r="E849">
        <v>8.2562099999999994</v>
      </c>
      <c r="F849">
        <v>201.79991000000001</v>
      </c>
      <c r="G849">
        <v>4.5433690000000002</v>
      </c>
    </row>
    <row r="850" spans="1:15" x14ac:dyDescent="0.25">
      <c r="A850">
        <v>849</v>
      </c>
      <c r="D850">
        <v>189.961455</v>
      </c>
      <c r="E850">
        <v>8.2562099999999994</v>
      </c>
      <c r="F850">
        <v>201.79991000000001</v>
      </c>
      <c r="G850">
        <v>4.5433690000000002</v>
      </c>
    </row>
    <row r="851" spans="1:15" x14ac:dyDescent="0.25">
      <c r="A851">
        <v>850</v>
      </c>
      <c r="D851">
        <v>189.961455</v>
      </c>
      <c r="E851">
        <v>8.2562099999999994</v>
      </c>
      <c r="F851">
        <v>201.79991000000001</v>
      </c>
      <c r="G851">
        <v>4.5433690000000002</v>
      </c>
    </row>
    <row r="852" spans="1:15" x14ac:dyDescent="0.25">
      <c r="A852">
        <v>851</v>
      </c>
      <c r="D852">
        <v>189.961455</v>
      </c>
      <c r="E852">
        <v>8.2562099999999994</v>
      </c>
      <c r="F852">
        <v>201.79991000000001</v>
      </c>
      <c r="G852">
        <v>4.5433690000000002</v>
      </c>
    </row>
    <row r="853" spans="1:15" x14ac:dyDescent="0.25">
      <c r="A853">
        <v>852</v>
      </c>
      <c r="D853">
        <v>189.961455</v>
      </c>
      <c r="E853">
        <v>8.2562099999999994</v>
      </c>
      <c r="F853">
        <v>201.79991000000001</v>
      </c>
      <c r="G853">
        <v>4.5433690000000002</v>
      </c>
    </row>
    <row r="854" spans="1:15" x14ac:dyDescent="0.25">
      <c r="A854">
        <v>853</v>
      </c>
      <c r="D854">
        <v>189.961455</v>
      </c>
      <c r="E854">
        <v>8.2562099999999994</v>
      </c>
      <c r="F854">
        <v>201.79991000000001</v>
      </c>
      <c r="G854">
        <v>4.5433690000000002</v>
      </c>
    </row>
    <row r="855" spans="1:15" x14ac:dyDescent="0.25">
      <c r="A855">
        <v>854</v>
      </c>
      <c r="D855">
        <v>189.961455</v>
      </c>
      <c r="E855">
        <v>8.2562099999999994</v>
      </c>
      <c r="F855">
        <v>201.79991000000001</v>
      </c>
      <c r="G855">
        <v>4.5433690000000002</v>
      </c>
    </row>
    <row r="856" spans="1:15" x14ac:dyDescent="0.25">
      <c r="A856">
        <v>855</v>
      </c>
      <c r="B856">
        <v>181.70983699999999</v>
      </c>
      <c r="C856">
        <v>5.3650120000000001</v>
      </c>
      <c r="D856">
        <v>189.84398099999999</v>
      </c>
      <c r="E856">
        <v>8.2459620000000005</v>
      </c>
      <c r="F856">
        <v>201.76871299999999</v>
      </c>
      <c r="G856">
        <v>4.6602350000000001</v>
      </c>
      <c r="N856">
        <v>194.85339999999999</v>
      </c>
      <c r="O856">
        <v>8.6470400000000005</v>
      </c>
    </row>
    <row r="857" spans="1:15" x14ac:dyDescent="0.25">
      <c r="A857">
        <v>856</v>
      </c>
      <c r="B857">
        <v>181.743056</v>
      </c>
      <c r="C857">
        <v>5.3738970000000004</v>
      </c>
      <c r="F857">
        <v>201.76871299999999</v>
      </c>
      <c r="G857">
        <v>4.6602350000000001</v>
      </c>
      <c r="N857">
        <v>194.85339999999999</v>
      </c>
      <c r="O857">
        <v>8.6470400000000005</v>
      </c>
    </row>
    <row r="858" spans="1:15" x14ac:dyDescent="0.25">
      <c r="A858">
        <v>857</v>
      </c>
      <c r="B858">
        <v>181.743056</v>
      </c>
      <c r="C858">
        <v>5.3738970000000004</v>
      </c>
      <c r="F858">
        <v>201.76871299999999</v>
      </c>
      <c r="G858">
        <v>4.6602350000000001</v>
      </c>
      <c r="N858">
        <v>194.85339999999999</v>
      </c>
      <c r="O858">
        <v>8.6470400000000005</v>
      </c>
    </row>
    <row r="859" spans="1:15" x14ac:dyDescent="0.25">
      <c r="A859">
        <v>858</v>
      </c>
      <c r="B859">
        <v>181.743056</v>
      </c>
      <c r="C859">
        <v>5.3738970000000004</v>
      </c>
      <c r="N859">
        <v>194.85339999999999</v>
      </c>
      <c r="O859">
        <v>8.6470400000000005</v>
      </c>
    </row>
    <row r="860" spans="1:15" x14ac:dyDescent="0.25">
      <c r="A860">
        <v>859</v>
      </c>
      <c r="B860">
        <v>181.743056</v>
      </c>
      <c r="C860">
        <v>5.3738970000000004</v>
      </c>
      <c r="N860">
        <v>194.85339999999999</v>
      </c>
      <c r="O860">
        <v>8.6470400000000005</v>
      </c>
    </row>
    <row r="861" spans="1:15" x14ac:dyDescent="0.25">
      <c r="A861">
        <v>860</v>
      </c>
      <c r="B861">
        <v>181.743056</v>
      </c>
      <c r="C861">
        <v>5.3738970000000004</v>
      </c>
      <c r="N861">
        <v>194.85339999999999</v>
      </c>
      <c r="O861">
        <v>8.6470400000000005</v>
      </c>
    </row>
    <row r="862" spans="1:15" x14ac:dyDescent="0.25">
      <c r="A862">
        <v>861</v>
      </c>
      <c r="B862">
        <v>181.743056</v>
      </c>
      <c r="C862">
        <v>5.3738970000000004</v>
      </c>
      <c r="N862">
        <v>194.85339999999999</v>
      </c>
      <c r="O862">
        <v>8.6470400000000005</v>
      </c>
    </row>
    <row r="863" spans="1:15" x14ac:dyDescent="0.25">
      <c r="A863">
        <v>862</v>
      </c>
      <c r="B863">
        <v>181.743056</v>
      </c>
      <c r="C863">
        <v>5.3738970000000004</v>
      </c>
      <c r="N863">
        <v>194.85339999999999</v>
      </c>
      <c r="O863">
        <v>8.6470400000000005</v>
      </c>
    </row>
    <row r="864" spans="1:15" x14ac:dyDescent="0.25">
      <c r="A864">
        <v>863</v>
      </c>
      <c r="B864">
        <v>181.743056</v>
      </c>
      <c r="C864">
        <v>5.3738970000000004</v>
      </c>
      <c r="N864">
        <v>194.85339999999999</v>
      </c>
      <c r="O864">
        <v>8.6470400000000005</v>
      </c>
    </row>
    <row r="865" spans="1:15" x14ac:dyDescent="0.25">
      <c r="A865">
        <v>864</v>
      </c>
      <c r="B865">
        <v>181.743056</v>
      </c>
      <c r="C865">
        <v>5.3738970000000004</v>
      </c>
      <c r="N865">
        <v>194.85339999999999</v>
      </c>
      <c r="O865">
        <v>8.6470400000000005</v>
      </c>
    </row>
    <row r="866" spans="1:15" x14ac:dyDescent="0.25">
      <c r="A866">
        <v>865</v>
      </c>
      <c r="B866">
        <v>181.743056</v>
      </c>
      <c r="C866">
        <v>5.3738970000000004</v>
      </c>
      <c r="D866">
        <v>174.42843500000001</v>
      </c>
      <c r="E866">
        <v>8.9927919999999997</v>
      </c>
      <c r="N866">
        <v>194.85339999999999</v>
      </c>
      <c r="O866">
        <v>8.6470400000000005</v>
      </c>
    </row>
    <row r="867" spans="1:15" x14ac:dyDescent="0.25">
      <c r="A867">
        <v>866</v>
      </c>
      <c r="B867">
        <v>181.743056</v>
      </c>
      <c r="C867">
        <v>5.3738970000000004</v>
      </c>
      <c r="D867">
        <v>174.40516300000002</v>
      </c>
      <c r="E867">
        <v>8.9890559999999997</v>
      </c>
      <c r="N867">
        <v>194.85339999999999</v>
      </c>
      <c r="O867">
        <v>8.6470400000000005</v>
      </c>
    </row>
    <row r="868" spans="1:15" x14ac:dyDescent="0.25">
      <c r="A868">
        <v>867</v>
      </c>
      <c r="B868">
        <v>181.70983699999999</v>
      </c>
      <c r="C868">
        <v>5.3650120000000001</v>
      </c>
      <c r="D868">
        <v>174.40516300000002</v>
      </c>
      <c r="E868">
        <v>8.9890559999999997</v>
      </c>
      <c r="N868">
        <v>194.85339999999999</v>
      </c>
      <c r="O868">
        <v>8.6470400000000005</v>
      </c>
    </row>
    <row r="869" spans="1:15" x14ac:dyDescent="0.25">
      <c r="A869">
        <v>868</v>
      </c>
      <c r="D869">
        <v>174.40516300000002</v>
      </c>
      <c r="E869">
        <v>8.9890559999999997</v>
      </c>
      <c r="L869">
        <v>186.60511600000001</v>
      </c>
      <c r="M869">
        <v>4.960299</v>
      </c>
    </row>
    <row r="870" spans="1:15" x14ac:dyDescent="0.25">
      <c r="A870">
        <v>869</v>
      </c>
      <c r="D870">
        <v>174.40516300000002</v>
      </c>
      <c r="E870">
        <v>8.9890559999999997</v>
      </c>
      <c r="L870">
        <v>186.43928399999999</v>
      </c>
      <c r="M870">
        <v>4.983066</v>
      </c>
    </row>
    <row r="871" spans="1:15" x14ac:dyDescent="0.25">
      <c r="A871">
        <v>870</v>
      </c>
      <c r="D871">
        <v>174.40516300000002</v>
      </c>
      <c r="E871">
        <v>8.9890559999999997</v>
      </c>
      <c r="L871">
        <v>186.43928399999999</v>
      </c>
      <c r="M871">
        <v>4.983066</v>
      </c>
    </row>
    <row r="872" spans="1:15" x14ac:dyDescent="0.25">
      <c r="A872">
        <v>871</v>
      </c>
      <c r="D872">
        <v>174.40516300000002</v>
      </c>
      <c r="E872">
        <v>8.9890559999999997</v>
      </c>
      <c r="L872">
        <v>186.43928399999999</v>
      </c>
      <c r="M872">
        <v>4.983066</v>
      </c>
    </row>
    <row r="873" spans="1:15" x14ac:dyDescent="0.25">
      <c r="A873">
        <v>872</v>
      </c>
      <c r="D873">
        <v>174.40516300000002</v>
      </c>
      <c r="E873">
        <v>8.9890559999999997</v>
      </c>
      <c r="L873">
        <v>186.43928399999999</v>
      </c>
      <c r="M873">
        <v>4.983066</v>
      </c>
    </row>
    <row r="874" spans="1:15" x14ac:dyDescent="0.25">
      <c r="A874">
        <v>873</v>
      </c>
      <c r="D874">
        <v>174.40516300000002</v>
      </c>
      <c r="E874">
        <v>8.9890559999999997</v>
      </c>
      <c r="L874">
        <v>186.43928399999999</v>
      </c>
      <c r="M874">
        <v>4.983066</v>
      </c>
    </row>
    <row r="875" spans="1:15" x14ac:dyDescent="0.25">
      <c r="A875">
        <v>874</v>
      </c>
      <c r="D875">
        <v>174.40516300000002</v>
      </c>
      <c r="E875">
        <v>8.9890559999999997</v>
      </c>
      <c r="L875">
        <v>186.43928399999999</v>
      </c>
      <c r="M875">
        <v>4.983066</v>
      </c>
    </row>
    <row r="876" spans="1:15" x14ac:dyDescent="0.25">
      <c r="A876">
        <v>875</v>
      </c>
      <c r="D876">
        <v>174.40516300000002</v>
      </c>
      <c r="E876">
        <v>8.9890559999999997</v>
      </c>
      <c r="L876">
        <v>186.43928399999999</v>
      </c>
      <c r="M876">
        <v>4.983066</v>
      </c>
    </row>
    <row r="877" spans="1:15" x14ac:dyDescent="0.25">
      <c r="A877">
        <v>876</v>
      </c>
      <c r="D877">
        <v>174.40516300000002</v>
      </c>
      <c r="E877">
        <v>8.9890559999999997</v>
      </c>
      <c r="L877">
        <v>186.43928399999999</v>
      </c>
      <c r="M877">
        <v>4.983066</v>
      </c>
    </row>
    <row r="878" spans="1:15" x14ac:dyDescent="0.25">
      <c r="A878">
        <v>877</v>
      </c>
      <c r="D878">
        <v>174.40516300000002</v>
      </c>
      <c r="E878">
        <v>8.9890559999999997</v>
      </c>
      <c r="L878">
        <v>186.43928399999999</v>
      </c>
      <c r="M878">
        <v>4.983066</v>
      </c>
    </row>
    <row r="879" spans="1:15" x14ac:dyDescent="0.25">
      <c r="A879">
        <v>878</v>
      </c>
      <c r="B879">
        <v>166.93732900000001</v>
      </c>
      <c r="C879">
        <v>5.8488810000000004</v>
      </c>
      <c r="D879">
        <v>174.42843500000001</v>
      </c>
      <c r="E879">
        <v>8.9927919999999997</v>
      </c>
      <c r="L879">
        <v>186.60511600000001</v>
      </c>
      <c r="M879">
        <v>4.960299</v>
      </c>
    </row>
    <row r="880" spans="1:15" x14ac:dyDescent="0.25">
      <c r="A880">
        <v>879</v>
      </c>
      <c r="B880">
        <v>166.920569</v>
      </c>
      <c r="C880">
        <v>5.9112770000000001</v>
      </c>
    </row>
    <row r="881" spans="1:15" x14ac:dyDescent="0.25">
      <c r="A881">
        <v>880</v>
      </c>
      <c r="B881">
        <v>166.920569</v>
      </c>
      <c r="C881">
        <v>5.9112770000000001</v>
      </c>
      <c r="N881">
        <v>177.682749</v>
      </c>
      <c r="O881">
        <v>8.9890559999999997</v>
      </c>
    </row>
    <row r="882" spans="1:15" x14ac:dyDescent="0.25">
      <c r="A882">
        <v>881</v>
      </c>
      <c r="B882">
        <v>166.920569</v>
      </c>
      <c r="C882">
        <v>5.9112770000000001</v>
      </c>
      <c r="N882">
        <v>177.682749</v>
      </c>
      <c r="O882">
        <v>8.9890559999999997</v>
      </c>
    </row>
    <row r="883" spans="1:15" x14ac:dyDescent="0.25">
      <c r="A883">
        <v>882</v>
      </c>
      <c r="B883">
        <v>166.920569</v>
      </c>
      <c r="C883">
        <v>5.9112770000000001</v>
      </c>
      <c r="N883">
        <v>177.682749</v>
      </c>
      <c r="O883">
        <v>8.9890559999999997</v>
      </c>
    </row>
    <row r="884" spans="1:15" x14ac:dyDescent="0.25">
      <c r="A884">
        <v>883</v>
      </c>
      <c r="B884">
        <v>166.920569</v>
      </c>
      <c r="C884">
        <v>5.9112770000000001</v>
      </c>
      <c r="N884">
        <v>177.682749</v>
      </c>
      <c r="O884">
        <v>8.9890559999999997</v>
      </c>
    </row>
    <row r="885" spans="1:15" x14ac:dyDescent="0.25">
      <c r="A885">
        <v>884</v>
      </c>
      <c r="B885">
        <v>166.920569</v>
      </c>
      <c r="C885">
        <v>5.9112770000000001</v>
      </c>
      <c r="N885">
        <v>177.682749</v>
      </c>
      <c r="O885">
        <v>8.9890559999999997</v>
      </c>
    </row>
    <row r="886" spans="1:15" x14ac:dyDescent="0.25">
      <c r="A886">
        <v>885</v>
      </c>
      <c r="B886">
        <v>166.920569</v>
      </c>
      <c r="C886">
        <v>5.9112770000000001</v>
      </c>
      <c r="N886">
        <v>177.682749</v>
      </c>
      <c r="O886">
        <v>8.9890559999999997</v>
      </c>
    </row>
    <row r="887" spans="1:15" x14ac:dyDescent="0.25">
      <c r="A887">
        <v>886</v>
      </c>
      <c r="B887">
        <v>166.920569</v>
      </c>
      <c r="C887">
        <v>5.9112770000000001</v>
      </c>
      <c r="N887">
        <v>177.682749</v>
      </c>
      <c r="O887">
        <v>8.9890559999999997</v>
      </c>
    </row>
    <row r="888" spans="1:15" x14ac:dyDescent="0.25">
      <c r="A888">
        <v>887</v>
      </c>
      <c r="B888">
        <v>166.920569</v>
      </c>
      <c r="C888">
        <v>5.9112770000000001</v>
      </c>
      <c r="N888">
        <v>177.682749</v>
      </c>
      <c r="O888">
        <v>8.9890559999999997</v>
      </c>
    </row>
    <row r="889" spans="1:15" x14ac:dyDescent="0.25">
      <c r="A889">
        <v>888</v>
      </c>
      <c r="B889">
        <v>166.920569</v>
      </c>
      <c r="C889">
        <v>5.9112770000000001</v>
      </c>
      <c r="D889">
        <v>161.36756199999999</v>
      </c>
      <c r="E889">
        <v>9.3813510000000004</v>
      </c>
      <c r="N889">
        <v>177.682749</v>
      </c>
      <c r="O889">
        <v>8.9890559999999997</v>
      </c>
    </row>
    <row r="890" spans="1:15" x14ac:dyDescent="0.25">
      <c r="A890">
        <v>889</v>
      </c>
      <c r="B890">
        <v>166.920569</v>
      </c>
      <c r="C890">
        <v>5.9112770000000001</v>
      </c>
      <c r="D890">
        <v>161.39270099999999</v>
      </c>
      <c r="E890">
        <v>9.3798359999999992</v>
      </c>
      <c r="N890">
        <v>177.682749</v>
      </c>
      <c r="O890">
        <v>8.9890559999999997</v>
      </c>
    </row>
    <row r="891" spans="1:15" x14ac:dyDescent="0.25">
      <c r="A891">
        <v>890</v>
      </c>
      <c r="B891">
        <v>166.920569</v>
      </c>
      <c r="C891">
        <v>5.9112770000000001</v>
      </c>
      <c r="D891">
        <v>161.39270099999999</v>
      </c>
      <c r="E891">
        <v>9.3798359999999992</v>
      </c>
      <c r="L891">
        <v>172.663184</v>
      </c>
      <c r="M891">
        <v>5.4202389999999996</v>
      </c>
      <c r="N891">
        <v>177.682749</v>
      </c>
      <c r="O891">
        <v>8.9890559999999997</v>
      </c>
    </row>
    <row r="892" spans="1:15" x14ac:dyDescent="0.25">
      <c r="A892">
        <v>891</v>
      </c>
      <c r="B892">
        <v>166.93732900000001</v>
      </c>
      <c r="C892">
        <v>5.8488810000000004</v>
      </c>
      <c r="D892">
        <v>161.39270099999999</v>
      </c>
      <c r="E892">
        <v>9.3798359999999992</v>
      </c>
      <c r="L892">
        <v>172.644103</v>
      </c>
      <c r="M892">
        <v>5.3250310000000001</v>
      </c>
      <c r="N892">
        <v>177.682749</v>
      </c>
      <c r="O892">
        <v>8.9890559999999997</v>
      </c>
    </row>
    <row r="893" spans="1:15" x14ac:dyDescent="0.25">
      <c r="A893">
        <v>892</v>
      </c>
      <c r="D893">
        <v>161.39270099999999</v>
      </c>
      <c r="E893">
        <v>9.3798359999999992</v>
      </c>
      <c r="L893">
        <v>172.644103</v>
      </c>
      <c r="M893">
        <v>5.3250310000000001</v>
      </c>
    </row>
    <row r="894" spans="1:15" x14ac:dyDescent="0.25">
      <c r="A894">
        <v>893</v>
      </c>
      <c r="D894">
        <v>161.39270099999999</v>
      </c>
      <c r="E894">
        <v>9.3798359999999992</v>
      </c>
      <c r="L894">
        <v>172.644103</v>
      </c>
      <c r="M894">
        <v>5.3250310000000001</v>
      </c>
    </row>
    <row r="895" spans="1:15" x14ac:dyDescent="0.25">
      <c r="A895">
        <v>894</v>
      </c>
      <c r="D895">
        <v>161.39270099999999</v>
      </c>
      <c r="E895">
        <v>9.3798359999999992</v>
      </c>
      <c r="L895">
        <v>172.644103</v>
      </c>
      <c r="M895">
        <v>5.3250310000000001</v>
      </c>
    </row>
    <row r="896" spans="1:15" x14ac:dyDescent="0.25">
      <c r="A896">
        <v>895</v>
      </c>
      <c r="D896">
        <v>161.39270099999999</v>
      </c>
      <c r="E896">
        <v>9.3798359999999992</v>
      </c>
      <c r="L896">
        <v>172.644103</v>
      </c>
      <c r="M896">
        <v>5.3250310000000001</v>
      </c>
    </row>
    <row r="897" spans="1:15" x14ac:dyDescent="0.25">
      <c r="A897">
        <v>896</v>
      </c>
      <c r="D897">
        <v>161.39270099999999</v>
      </c>
      <c r="E897">
        <v>9.3798359999999992</v>
      </c>
      <c r="L897">
        <v>172.644103</v>
      </c>
      <c r="M897">
        <v>5.3250310000000001</v>
      </c>
    </row>
    <row r="898" spans="1:15" x14ac:dyDescent="0.25">
      <c r="A898">
        <v>897</v>
      </c>
      <c r="D898">
        <v>161.39270099999999</v>
      </c>
      <c r="E898">
        <v>9.3798359999999992</v>
      </c>
      <c r="L898">
        <v>172.644103</v>
      </c>
      <c r="M898">
        <v>5.3250310000000001</v>
      </c>
    </row>
    <row r="899" spans="1:15" x14ac:dyDescent="0.25">
      <c r="A899">
        <v>898</v>
      </c>
      <c r="D899">
        <v>161.39270099999999</v>
      </c>
      <c r="E899">
        <v>9.3798359999999992</v>
      </c>
      <c r="L899">
        <v>172.644103</v>
      </c>
      <c r="M899">
        <v>5.3250310000000001</v>
      </c>
    </row>
    <row r="900" spans="1:15" x14ac:dyDescent="0.25">
      <c r="A900">
        <v>899</v>
      </c>
      <c r="D900">
        <v>161.39270099999999</v>
      </c>
      <c r="E900">
        <v>9.3798359999999992</v>
      </c>
      <c r="L900">
        <v>172.644103</v>
      </c>
      <c r="M900">
        <v>5.3250310000000001</v>
      </c>
    </row>
    <row r="901" spans="1:15" x14ac:dyDescent="0.25">
      <c r="A901">
        <v>900</v>
      </c>
      <c r="B901">
        <v>156.706772</v>
      </c>
      <c r="C901">
        <v>6.2888809999999999</v>
      </c>
      <c r="D901">
        <v>161.39270099999999</v>
      </c>
      <c r="E901">
        <v>9.3798359999999992</v>
      </c>
      <c r="L901">
        <v>172.644103</v>
      </c>
      <c r="M901">
        <v>5.3250310000000001</v>
      </c>
    </row>
    <row r="902" spans="1:15" x14ac:dyDescent="0.25">
      <c r="A902">
        <v>901</v>
      </c>
      <c r="B902">
        <v>156.64750599999999</v>
      </c>
      <c r="C902">
        <v>6.253241</v>
      </c>
      <c r="D902">
        <v>161.39270099999999</v>
      </c>
      <c r="E902">
        <v>9.3798359999999992</v>
      </c>
      <c r="L902">
        <v>172.644103</v>
      </c>
      <c r="M902">
        <v>5.3250310000000001</v>
      </c>
    </row>
    <row r="903" spans="1:15" x14ac:dyDescent="0.25">
      <c r="A903">
        <v>902</v>
      </c>
      <c r="B903">
        <v>156.64750599999999</v>
      </c>
      <c r="C903">
        <v>6.253241</v>
      </c>
      <c r="D903">
        <v>161.39270099999999</v>
      </c>
      <c r="E903">
        <v>9.3798359999999992</v>
      </c>
      <c r="L903">
        <v>172.663184</v>
      </c>
      <c r="M903">
        <v>5.4202389999999996</v>
      </c>
    </row>
    <row r="904" spans="1:15" x14ac:dyDescent="0.25">
      <c r="A904">
        <v>903</v>
      </c>
      <c r="B904">
        <v>156.64750599999999</v>
      </c>
      <c r="C904">
        <v>6.253241</v>
      </c>
      <c r="D904">
        <v>161.36756199999999</v>
      </c>
      <c r="E904">
        <v>9.3813510000000004</v>
      </c>
      <c r="L904">
        <v>172.663184</v>
      </c>
      <c r="M904">
        <v>5.4202389999999996</v>
      </c>
      <c r="N904">
        <v>165.159457</v>
      </c>
      <c r="O904">
        <v>9.2332870000000007</v>
      </c>
    </row>
    <row r="905" spans="1:15" x14ac:dyDescent="0.25">
      <c r="A905">
        <v>904</v>
      </c>
      <c r="B905">
        <v>156.64750599999999</v>
      </c>
      <c r="C905">
        <v>6.253241</v>
      </c>
      <c r="N905">
        <v>165.159457</v>
      </c>
      <c r="O905">
        <v>9.2332870000000007</v>
      </c>
    </row>
    <row r="906" spans="1:15" x14ac:dyDescent="0.25">
      <c r="A906">
        <v>905</v>
      </c>
      <c r="B906">
        <v>156.64750599999999</v>
      </c>
      <c r="C906">
        <v>6.253241</v>
      </c>
      <c r="N906">
        <v>165.159457</v>
      </c>
      <c r="O906">
        <v>9.2332870000000007</v>
      </c>
    </row>
    <row r="907" spans="1:15" x14ac:dyDescent="0.25">
      <c r="A907">
        <v>906</v>
      </c>
      <c r="B907">
        <v>156.64750599999999</v>
      </c>
      <c r="C907">
        <v>6.253241</v>
      </c>
      <c r="N907">
        <v>165.159457</v>
      </c>
      <c r="O907">
        <v>9.2332870000000007</v>
      </c>
    </row>
    <row r="908" spans="1:15" x14ac:dyDescent="0.25">
      <c r="A908">
        <v>907</v>
      </c>
      <c r="B908">
        <v>156.64750599999999</v>
      </c>
      <c r="C908">
        <v>6.253241</v>
      </c>
      <c r="N908">
        <v>165.159457</v>
      </c>
      <c r="O908">
        <v>9.2332870000000007</v>
      </c>
    </row>
    <row r="909" spans="1:15" x14ac:dyDescent="0.25">
      <c r="A909">
        <v>908</v>
      </c>
      <c r="B909">
        <v>156.64750599999999</v>
      </c>
      <c r="C909">
        <v>6.253241</v>
      </c>
      <c r="N909">
        <v>165.159457</v>
      </c>
      <c r="O909">
        <v>9.2332870000000007</v>
      </c>
    </row>
    <row r="910" spans="1:15" x14ac:dyDescent="0.25">
      <c r="A910">
        <v>909</v>
      </c>
      <c r="B910">
        <v>156.64750599999999</v>
      </c>
      <c r="C910">
        <v>6.253241</v>
      </c>
      <c r="N910">
        <v>165.159457</v>
      </c>
      <c r="O910">
        <v>9.2332870000000007</v>
      </c>
    </row>
    <row r="911" spans="1:15" x14ac:dyDescent="0.25">
      <c r="A911">
        <v>910</v>
      </c>
      <c r="B911">
        <v>156.64750599999999</v>
      </c>
      <c r="C911">
        <v>6.253241</v>
      </c>
      <c r="N911">
        <v>165.159457</v>
      </c>
      <c r="O911">
        <v>9.2332870000000007</v>
      </c>
    </row>
    <row r="912" spans="1:15" x14ac:dyDescent="0.25">
      <c r="A912">
        <v>911</v>
      </c>
      <c r="B912">
        <v>156.64750599999999</v>
      </c>
      <c r="C912">
        <v>6.253241</v>
      </c>
      <c r="D912">
        <v>151.58634499999999</v>
      </c>
      <c r="E912">
        <v>9.1585739999999998</v>
      </c>
      <c r="N912">
        <v>165.159457</v>
      </c>
      <c r="O912">
        <v>9.2332870000000007</v>
      </c>
    </row>
    <row r="913" spans="1:15" x14ac:dyDescent="0.25">
      <c r="A913">
        <v>912</v>
      </c>
      <c r="B913">
        <v>156.64750599999999</v>
      </c>
      <c r="C913">
        <v>6.253241</v>
      </c>
      <c r="D913">
        <v>151.65777700000001</v>
      </c>
      <c r="E913">
        <v>9.0867389999999997</v>
      </c>
      <c r="N913">
        <v>165.159457</v>
      </c>
      <c r="O913">
        <v>9.2332870000000007</v>
      </c>
    </row>
    <row r="914" spans="1:15" x14ac:dyDescent="0.25">
      <c r="A914">
        <v>913</v>
      </c>
      <c r="B914">
        <v>156.64750599999999</v>
      </c>
      <c r="C914">
        <v>6.253241</v>
      </c>
      <c r="D914">
        <v>151.65777700000001</v>
      </c>
      <c r="E914">
        <v>9.0867389999999997</v>
      </c>
      <c r="N914">
        <v>165.159457</v>
      </c>
      <c r="O914">
        <v>9.2332870000000007</v>
      </c>
    </row>
    <row r="915" spans="1:15" x14ac:dyDescent="0.25">
      <c r="A915">
        <v>914</v>
      </c>
      <c r="B915">
        <v>156.706772</v>
      </c>
      <c r="C915">
        <v>6.2888809999999999</v>
      </c>
      <c r="D915">
        <v>151.65777700000001</v>
      </c>
      <c r="E915">
        <v>9.0867389999999997</v>
      </c>
      <c r="N915">
        <v>165.159457</v>
      </c>
      <c r="O915">
        <v>9.2332870000000007</v>
      </c>
    </row>
    <row r="916" spans="1:15" x14ac:dyDescent="0.25">
      <c r="A916">
        <v>915</v>
      </c>
      <c r="B916">
        <v>156.706772</v>
      </c>
      <c r="C916">
        <v>6.2888809999999999</v>
      </c>
      <c r="D916">
        <v>151.65777700000001</v>
      </c>
      <c r="E916">
        <v>9.0867389999999997</v>
      </c>
      <c r="F916">
        <v>159.416134</v>
      </c>
      <c r="G916">
        <v>5.4831399999999997</v>
      </c>
      <c r="N916">
        <v>165.159457</v>
      </c>
      <c r="O916">
        <v>9.2332870000000007</v>
      </c>
    </row>
    <row r="917" spans="1:15" x14ac:dyDescent="0.25">
      <c r="A917">
        <v>916</v>
      </c>
      <c r="D917">
        <v>151.65777700000001</v>
      </c>
      <c r="E917">
        <v>9.0867389999999997</v>
      </c>
      <c r="F917">
        <v>159.38700599999999</v>
      </c>
      <c r="G917">
        <v>5.3738970000000004</v>
      </c>
      <c r="N917">
        <v>165.159457</v>
      </c>
      <c r="O917">
        <v>9.2332870000000007</v>
      </c>
    </row>
    <row r="918" spans="1:15" x14ac:dyDescent="0.25">
      <c r="A918">
        <v>917</v>
      </c>
      <c r="D918">
        <v>151.65777700000001</v>
      </c>
      <c r="E918">
        <v>9.0867389999999997</v>
      </c>
      <c r="F918">
        <v>159.38700599999999</v>
      </c>
      <c r="G918">
        <v>5.3738970000000004</v>
      </c>
    </row>
    <row r="919" spans="1:15" x14ac:dyDescent="0.25">
      <c r="A919">
        <v>918</v>
      </c>
      <c r="D919">
        <v>151.65777700000001</v>
      </c>
      <c r="E919">
        <v>9.0867389999999997</v>
      </c>
      <c r="F919">
        <v>159.38700599999999</v>
      </c>
      <c r="G919">
        <v>5.3738970000000004</v>
      </c>
    </row>
    <row r="920" spans="1:15" x14ac:dyDescent="0.25">
      <c r="A920">
        <v>919</v>
      </c>
      <c r="D920">
        <v>151.65777700000001</v>
      </c>
      <c r="E920">
        <v>9.0867389999999997</v>
      </c>
      <c r="F920">
        <v>159.38700599999999</v>
      </c>
      <c r="G920">
        <v>5.3738970000000004</v>
      </c>
    </row>
    <row r="921" spans="1:15" x14ac:dyDescent="0.25">
      <c r="A921">
        <v>920</v>
      </c>
      <c r="D921">
        <v>151.65777700000001</v>
      </c>
      <c r="E921">
        <v>9.0867389999999997</v>
      </c>
      <c r="F921">
        <v>159.38700599999999</v>
      </c>
      <c r="G921">
        <v>5.3738970000000004</v>
      </c>
    </row>
    <row r="922" spans="1:15" x14ac:dyDescent="0.25">
      <c r="A922">
        <v>921</v>
      </c>
      <c r="D922">
        <v>151.65777700000001</v>
      </c>
      <c r="E922">
        <v>9.0867389999999997</v>
      </c>
      <c r="F922">
        <v>159.38700599999999</v>
      </c>
      <c r="G922">
        <v>5.3738970000000004</v>
      </c>
    </row>
    <row r="923" spans="1:15" x14ac:dyDescent="0.25">
      <c r="A923">
        <v>922</v>
      </c>
      <c r="D923">
        <v>151.65777700000001</v>
      </c>
      <c r="E923">
        <v>9.0867389999999997</v>
      </c>
      <c r="F923">
        <v>159.38700599999999</v>
      </c>
      <c r="G923">
        <v>5.3738970000000004</v>
      </c>
    </row>
    <row r="924" spans="1:15" x14ac:dyDescent="0.25">
      <c r="A924">
        <v>923</v>
      </c>
      <c r="D924">
        <v>151.65777700000001</v>
      </c>
      <c r="E924">
        <v>9.0867389999999997</v>
      </c>
      <c r="F924">
        <v>159.38700599999999</v>
      </c>
      <c r="G924">
        <v>5.3738970000000004</v>
      </c>
    </row>
    <row r="925" spans="1:15" x14ac:dyDescent="0.25">
      <c r="A925">
        <v>924</v>
      </c>
      <c r="D925">
        <v>151.65777700000001</v>
      </c>
      <c r="E925">
        <v>9.0867389999999997</v>
      </c>
      <c r="F925">
        <v>159.38700599999999</v>
      </c>
      <c r="G925">
        <v>5.3738970000000004</v>
      </c>
    </row>
    <row r="926" spans="1:15" x14ac:dyDescent="0.25">
      <c r="A926">
        <v>925</v>
      </c>
      <c r="D926">
        <v>151.65777700000001</v>
      </c>
      <c r="E926">
        <v>9.0867389999999997</v>
      </c>
      <c r="F926">
        <v>159.38700599999999</v>
      </c>
      <c r="G926">
        <v>5.3738970000000004</v>
      </c>
    </row>
    <row r="927" spans="1:15" x14ac:dyDescent="0.25">
      <c r="A927">
        <v>926</v>
      </c>
      <c r="B927">
        <v>134.108452</v>
      </c>
      <c r="C927">
        <v>6.0464710000000004</v>
      </c>
      <c r="D927">
        <v>151.65777700000001</v>
      </c>
      <c r="E927">
        <v>9.0867389999999997</v>
      </c>
      <c r="F927">
        <v>159.38700599999999</v>
      </c>
      <c r="G927">
        <v>5.3738970000000004</v>
      </c>
    </row>
    <row r="928" spans="1:15" x14ac:dyDescent="0.25">
      <c r="A928">
        <v>927</v>
      </c>
      <c r="B928">
        <v>134.137642</v>
      </c>
      <c r="C928">
        <v>6.0234110000000003</v>
      </c>
      <c r="D928">
        <v>151.58634499999999</v>
      </c>
      <c r="E928">
        <v>9.1585739999999998</v>
      </c>
      <c r="F928">
        <v>159.416134</v>
      </c>
      <c r="G928">
        <v>5.4831399999999997</v>
      </c>
    </row>
    <row r="929" spans="1:9" x14ac:dyDescent="0.25">
      <c r="A929">
        <v>928</v>
      </c>
      <c r="B929">
        <v>134.137642</v>
      </c>
      <c r="C929">
        <v>6.0234110000000003</v>
      </c>
      <c r="D929">
        <v>151.58634499999999</v>
      </c>
      <c r="E929">
        <v>9.1585739999999998</v>
      </c>
      <c r="F929">
        <v>159.416134</v>
      </c>
      <c r="G929">
        <v>5.4831399999999997</v>
      </c>
    </row>
    <row r="930" spans="1:9" x14ac:dyDescent="0.25">
      <c r="A930">
        <v>929</v>
      </c>
      <c r="B930">
        <v>134.137642</v>
      </c>
      <c r="C930">
        <v>6.0234110000000003</v>
      </c>
      <c r="H930">
        <v>153.174252</v>
      </c>
      <c r="I930">
        <v>9.4287019999999995</v>
      </c>
    </row>
    <row r="931" spans="1:9" x14ac:dyDescent="0.25">
      <c r="A931">
        <v>930</v>
      </c>
      <c r="B931">
        <v>134.137642</v>
      </c>
      <c r="C931">
        <v>6.0234110000000003</v>
      </c>
      <c r="H931">
        <v>153.174252</v>
      </c>
      <c r="I931">
        <v>9.4287019999999995</v>
      </c>
    </row>
    <row r="932" spans="1:9" x14ac:dyDescent="0.25">
      <c r="A932">
        <v>931</v>
      </c>
      <c r="B932">
        <v>134.137642</v>
      </c>
      <c r="C932">
        <v>6.0234110000000003</v>
      </c>
      <c r="H932">
        <v>153.174252</v>
      </c>
      <c r="I932">
        <v>9.4287019999999995</v>
      </c>
    </row>
    <row r="933" spans="1:9" x14ac:dyDescent="0.25">
      <c r="A933">
        <v>932</v>
      </c>
      <c r="B933">
        <v>134.137642</v>
      </c>
      <c r="C933">
        <v>6.0234110000000003</v>
      </c>
      <c r="H933">
        <v>153.174252</v>
      </c>
      <c r="I933">
        <v>9.4287019999999995</v>
      </c>
    </row>
    <row r="934" spans="1:9" x14ac:dyDescent="0.25">
      <c r="A934">
        <v>933</v>
      </c>
      <c r="B934">
        <v>134.137642</v>
      </c>
      <c r="C934">
        <v>6.0234110000000003</v>
      </c>
      <c r="H934">
        <v>153.174252</v>
      </c>
      <c r="I934">
        <v>9.4287019999999995</v>
      </c>
    </row>
    <row r="935" spans="1:9" x14ac:dyDescent="0.25">
      <c r="A935">
        <v>934</v>
      </c>
      <c r="B935">
        <v>134.137642</v>
      </c>
      <c r="C935">
        <v>6.0234110000000003</v>
      </c>
      <c r="H935">
        <v>153.174252</v>
      </c>
      <c r="I935">
        <v>9.4287019999999995</v>
      </c>
    </row>
    <row r="936" spans="1:9" x14ac:dyDescent="0.25">
      <c r="A936">
        <v>935</v>
      </c>
      <c r="B936">
        <v>134.137642</v>
      </c>
      <c r="C936">
        <v>6.0234110000000003</v>
      </c>
      <c r="H936">
        <v>153.174252</v>
      </c>
      <c r="I936">
        <v>9.4287019999999995</v>
      </c>
    </row>
    <row r="937" spans="1:9" x14ac:dyDescent="0.25">
      <c r="A937">
        <v>936</v>
      </c>
      <c r="B937">
        <v>134.137642</v>
      </c>
      <c r="C937">
        <v>6.0234110000000003</v>
      </c>
      <c r="H937">
        <v>153.174252</v>
      </c>
      <c r="I937">
        <v>9.4287019999999995</v>
      </c>
    </row>
    <row r="938" spans="1:9" x14ac:dyDescent="0.25">
      <c r="A938">
        <v>937</v>
      </c>
      <c r="B938">
        <v>134.137642</v>
      </c>
      <c r="C938">
        <v>6.0234110000000003</v>
      </c>
      <c r="H938">
        <v>153.174252</v>
      </c>
      <c r="I938">
        <v>9.4287019999999995</v>
      </c>
    </row>
    <row r="939" spans="1:9" x14ac:dyDescent="0.25">
      <c r="A939">
        <v>938</v>
      </c>
      <c r="B939">
        <v>134.108452</v>
      </c>
      <c r="C939">
        <v>6.0464710000000004</v>
      </c>
      <c r="H939">
        <v>153.174252</v>
      </c>
      <c r="I939">
        <v>9.4287019999999995</v>
      </c>
    </row>
    <row r="940" spans="1:9" x14ac:dyDescent="0.25">
      <c r="A940">
        <v>939</v>
      </c>
      <c r="D940">
        <v>125.966229</v>
      </c>
      <c r="E940">
        <v>8.2010529999999999</v>
      </c>
      <c r="H940">
        <v>153.174252</v>
      </c>
      <c r="I940">
        <v>9.4287019999999995</v>
      </c>
    </row>
    <row r="941" spans="1:9" x14ac:dyDescent="0.25">
      <c r="A941">
        <v>940</v>
      </c>
      <c r="D941">
        <v>125.93087400000002</v>
      </c>
      <c r="E941">
        <v>8.1463610000000006</v>
      </c>
      <c r="H941">
        <v>153.174252</v>
      </c>
      <c r="I941">
        <v>9.4287019999999995</v>
      </c>
    </row>
    <row r="942" spans="1:9" x14ac:dyDescent="0.25">
      <c r="A942">
        <v>941</v>
      </c>
      <c r="D942">
        <v>125.93087400000002</v>
      </c>
      <c r="E942">
        <v>8.1463610000000006</v>
      </c>
      <c r="F942">
        <v>135.825669</v>
      </c>
      <c r="G942">
        <v>4.7464880000000003</v>
      </c>
      <c r="H942">
        <v>153.174252</v>
      </c>
      <c r="I942">
        <v>9.4287019999999995</v>
      </c>
    </row>
    <row r="943" spans="1:9" x14ac:dyDescent="0.25">
      <c r="A943">
        <v>942</v>
      </c>
      <c r="D943">
        <v>125.93087400000002</v>
      </c>
      <c r="E943">
        <v>8.1463610000000006</v>
      </c>
      <c r="F943">
        <v>135.81857300000001</v>
      </c>
      <c r="G943">
        <v>4.5915980000000003</v>
      </c>
    </row>
    <row r="944" spans="1:9" x14ac:dyDescent="0.25">
      <c r="A944">
        <v>943</v>
      </c>
      <c r="D944">
        <v>125.93087400000002</v>
      </c>
      <c r="E944">
        <v>8.1463610000000006</v>
      </c>
      <c r="F944">
        <v>135.81857300000001</v>
      </c>
      <c r="G944">
        <v>4.5915980000000003</v>
      </c>
    </row>
    <row r="945" spans="1:9" x14ac:dyDescent="0.25">
      <c r="A945">
        <v>944</v>
      </c>
      <c r="D945">
        <v>125.93087400000002</v>
      </c>
      <c r="E945">
        <v>8.1463610000000006</v>
      </c>
      <c r="F945">
        <v>135.81857300000001</v>
      </c>
      <c r="G945">
        <v>4.5915980000000003</v>
      </c>
    </row>
    <row r="946" spans="1:9" x14ac:dyDescent="0.25">
      <c r="A946">
        <v>945</v>
      </c>
      <c r="D946">
        <v>125.93087400000002</v>
      </c>
      <c r="E946">
        <v>8.1463610000000006</v>
      </c>
      <c r="F946">
        <v>135.81857300000001</v>
      </c>
      <c r="G946">
        <v>4.5915980000000003</v>
      </c>
    </row>
    <row r="947" spans="1:9" x14ac:dyDescent="0.25">
      <c r="A947">
        <v>946</v>
      </c>
      <c r="D947">
        <v>125.93087400000002</v>
      </c>
      <c r="E947">
        <v>8.1463610000000006</v>
      </c>
      <c r="F947">
        <v>135.81857300000001</v>
      </c>
      <c r="G947">
        <v>4.5915980000000003</v>
      </c>
    </row>
    <row r="948" spans="1:9" x14ac:dyDescent="0.25">
      <c r="A948">
        <v>947</v>
      </c>
      <c r="D948">
        <v>125.93087400000002</v>
      </c>
      <c r="E948">
        <v>8.1463610000000006</v>
      </c>
      <c r="F948">
        <v>135.81857300000001</v>
      </c>
      <c r="G948">
        <v>4.5915980000000003</v>
      </c>
    </row>
    <row r="949" spans="1:9" x14ac:dyDescent="0.25">
      <c r="A949">
        <v>948</v>
      </c>
      <c r="D949">
        <v>125.93087400000002</v>
      </c>
      <c r="E949">
        <v>8.1463610000000006</v>
      </c>
      <c r="F949">
        <v>135.81857300000001</v>
      </c>
      <c r="G949">
        <v>4.5915980000000003</v>
      </c>
    </row>
    <row r="950" spans="1:9" x14ac:dyDescent="0.25">
      <c r="A950">
        <v>949</v>
      </c>
      <c r="D950">
        <v>125.93087400000002</v>
      </c>
      <c r="E950">
        <v>8.1463610000000006</v>
      </c>
      <c r="F950">
        <v>135.81857300000001</v>
      </c>
      <c r="G950">
        <v>4.5915980000000003</v>
      </c>
    </row>
    <row r="951" spans="1:9" x14ac:dyDescent="0.25">
      <c r="A951">
        <v>950</v>
      </c>
      <c r="B951">
        <v>117.724209</v>
      </c>
      <c r="C951">
        <v>5.6651129999999998</v>
      </c>
      <c r="D951">
        <v>125.966229</v>
      </c>
      <c r="E951">
        <v>8.2010529999999999</v>
      </c>
      <c r="F951">
        <v>135.81857300000001</v>
      </c>
      <c r="G951">
        <v>4.5915980000000003</v>
      </c>
    </row>
    <row r="952" spans="1:9" x14ac:dyDescent="0.25">
      <c r="A952">
        <v>951</v>
      </c>
      <c r="B952">
        <v>117.72405700000002</v>
      </c>
      <c r="C952">
        <v>5.628431</v>
      </c>
      <c r="D952">
        <v>125.966229</v>
      </c>
      <c r="E952">
        <v>8.2010529999999999</v>
      </c>
      <c r="F952">
        <v>135.81857300000001</v>
      </c>
      <c r="G952">
        <v>4.5915980000000003</v>
      </c>
    </row>
    <row r="953" spans="1:9" x14ac:dyDescent="0.25">
      <c r="A953">
        <v>952</v>
      </c>
      <c r="B953">
        <v>117.72405700000002</v>
      </c>
      <c r="C953">
        <v>5.628431</v>
      </c>
      <c r="F953">
        <v>135.825669</v>
      </c>
      <c r="G953">
        <v>4.7464880000000003</v>
      </c>
    </row>
    <row r="954" spans="1:9" x14ac:dyDescent="0.25">
      <c r="A954">
        <v>953</v>
      </c>
      <c r="B954">
        <v>117.72405700000002</v>
      </c>
      <c r="C954">
        <v>5.628431</v>
      </c>
      <c r="F954">
        <v>135.825669</v>
      </c>
      <c r="G954">
        <v>4.7464880000000003</v>
      </c>
    </row>
    <row r="955" spans="1:9" x14ac:dyDescent="0.25">
      <c r="A955">
        <v>954</v>
      </c>
      <c r="B955">
        <v>117.72405700000002</v>
      </c>
      <c r="C955">
        <v>5.628431</v>
      </c>
    </row>
    <row r="956" spans="1:9" x14ac:dyDescent="0.25">
      <c r="A956">
        <v>955</v>
      </c>
      <c r="B956">
        <v>117.72405700000002</v>
      </c>
      <c r="C956">
        <v>5.628431</v>
      </c>
      <c r="H956">
        <v>126.75481100000002</v>
      </c>
      <c r="I956">
        <v>8.4133879999999994</v>
      </c>
    </row>
    <row r="957" spans="1:9" x14ac:dyDescent="0.25">
      <c r="A957">
        <v>956</v>
      </c>
      <c r="B957">
        <v>117.72405700000002</v>
      </c>
      <c r="C957">
        <v>5.628431</v>
      </c>
      <c r="H957">
        <v>126.75481100000002</v>
      </c>
      <c r="I957">
        <v>8.4133879999999994</v>
      </c>
    </row>
    <row r="958" spans="1:9" x14ac:dyDescent="0.25">
      <c r="A958">
        <v>957</v>
      </c>
      <c r="B958">
        <v>117.72405700000002</v>
      </c>
      <c r="C958">
        <v>5.628431</v>
      </c>
      <c r="H958">
        <v>126.72190500000001</v>
      </c>
      <c r="I958">
        <v>8.6401109999999992</v>
      </c>
    </row>
    <row r="959" spans="1:9" x14ac:dyDescent="0.25">
      <c r="A959">
        <v>958</v>
      </c>
      <c r="B959">
        <v>117.72405700000002</v>
      </c>
      <c r="C959">
        <v>5.628431</v>
      </c>
      <c r="H959">
        <v>126.72190500000001</v>
      </c>
      <c r="I959">
        <v>8.6401109999999992</v>
      </c>
    </row>
    <row r="960" spans="1:9" x14ac:dyDescent="0.25">
      <c r="A960">
        <v>959</v>
      </c>
      <c r="B960">
        <v>117.72405700000002</v>
      </c>
      <c r="C960">
        <v>5.628431</v>
      </c>
      <c r="H960">
        <v>126.72190500000001</v>
      </c>
      <c r="I960">
        <v>8.6401109999999992</v>
      </c>
    </row>
    <row r="961" spans="1:9" x14ac:dyDescent="0.25">
      <c r="A961">
        <v>960</v>
      </c>
      <c r="B961">
        <v>117.72405700000002</v>
      </c>
      <c r="C961">
        <v>5.628431</v>
      </c>
      <c r="H961">
        <v>126.72190500000001</v>
      </c>
      <c r="I961">
        <v>8.6401109999999992</v>
      </c>
    </row>
    <row r="962" spans="1:9" x14ac:dyDescent="0.25">
      <c r="A962">
        <v>961</v>
      </c>
      <c r="B962">
        <v>117.724209</v>
      </c>
      <c r="C962">
        <v>5.6651129999999998</v>
      </c>
      <c r="D962">
        <v>108.12552700000001</v>
      </c>
      <c r="E962">
        <v>8.9737170000000006</v>
      </c>
      <c r="H962">
        <v>126.72190500000001</v>
      </c>
      <c r="I962">
        <v>8.6401109999999992</v>
      </c>
    </row>
    <row r="963" spans="1:9" x14ac:dyDescent="0.25">
      <c r="A963">
        <v>962</v>
      </c>
      <c r="D963">
        <v>108.133027</v>
      </c>
      <c r="E963">
        <v>8.8376009999999994</v>
      </c>
      <c r="H963">
        <v>126.72190500000001</v>
      </c>
      <c r="I963">
        <v>8.6401109999999992</v>
      </c>
    </row>
    <row r="964" spans="1:9" x14ac:dyDescent="0.25">
      <c r="A964">
        <v>963</v>
      </c>
      <c r="D964">
        <v>108.133027</v>
      </c>
      <c r="E964">
        <v>8.8376009999999994</v>
      </c>
      <c r="H964">
        <v>126.72190500000001</v>
      </c>
      <c r="I964">
        <v>8.6401109999999992</v>
      </c>
    </row>
    <row r="965" spans="1:9" x14ac:dyDescent="0.25">
      <c r="A965">
        <v>964</v>
      </c>
      <c r="D965">
        <v>108.133027</v>
      </c>
      <c r="E965">
        <v>8.8376009999999994</v>
      </c>
      <c r="H965">
        <v>126.72190500000001</v>
      </c>
      <c r="I965">
        <v>8.6401109999999992</v>
      </c>
    </row>
    <row r="966" spans="1:9" x14ac:dyDescent="0.25">
      <c r="A966">
        <v>965</v>
      </c>
      <c r="D966">
        <v>108.133027</v>
      </c>
      <c r="E966">
        <v>8.8376009999999994</v>
      </c>
      <c r="F966">
        <v>118.401162</v>
      </c>
      <c r="G966">
        <v>5.1924340000000004</v>
      </c>
      <c r="H966">
        <v>126.72190500000001</v>
      </c>
      <c r="I966">
        <v>8.6401109999999992</v>
      </c>
    </row>
    <row r="967" spans="1:9" x14ac:dyDescent="0.25">
      <c r="A967">
        <v>966</v>
      </c>
      <c r="D967">
        <v>108.133027</v>
      </c>
      <c r="E967">
        <v>8.8376009999999994</v>
      </c>
      <c r="F967">
        <v>118.465653</v>
      </c>
      <c r="G967">
        <v>5.1840669999999998</v>
      </c>
      <c r="H967">
        <v>126.75481100000002</v>
      </c>
      <c r="I967">
        <v>8.4133879999999994</v>
      </c>
    </row>
    <row r="968" spans="1:9" x14ac:dyDescent="0.25">
      <c r="A968">
        <v>967</v>
      </c>
      <c r="D968">
        <v>108.133027</v>
      </c>
      <c r="E968">
        <v>8.8376009999999994</v>
      </c>
      <c r="F968">
        <v>118.465653</v>
      </c>
      <c r="G968">
        <v>5.1840669999999998</v>
      </c>
    </row>
    <row r="969" spans="1:9" x14ac:dyDescent="0.25">
      <c r="A969">
        <v>968</v>
      </c>
      <c r="D969">
        <v>108.133027</v>
      </c>
      <c r="E969">
        <v>8.8376009999999994</v>
      </c>
      <c r="F969">
        <v>118.465653</v>
      </c>
      <c r="G969">
        <v>5.1840669999999998</v>
      </c>
    </row>
    <row r="970" spans="1:9" x14ac:dyDescent="0.25">
      <c r="A970">
        <v>969</v>
      </c>
      <c r="D970">
        <v>108.133027</v>
      </c>
      <c r="E970">
        <v>8.8376009999999994</v>
      </c>
      <c r="F970">
        <v>118.465653</v>
      </c>
      <c r="G970">
        <v>5.1840669999999998</v>
      </c>
    </row>
    <row r="971" spans="1:9" x14ac:dyDescent="0.25">
      <c r="A971">
        <v>970</v>
      </c>
      <c r="D971">
        <v>108.133027</v>
      </c>
      <c r="E971">
        <v>8.8376009999999994</v>
      </c>
      <c r="F971">
        <v>118.465653</v>
      </c>
      <c r="G971">
        <v>5.1840669999999998</v>
      </c>
    </row>
    <row r="972" spans="1:9" x14ac:dyDescent="0.25">
      <c r="A972">
        <v>971</v>
      </c>
      <c r="D972">
        <v>108.133027</v>
      </c>
      <c r="E972">
        <v>8.8376009999999994</v>
      </c>
      <c r="F972">
        <v>118.465653</v>
      </c>
      <c r="G972">
        <v>5.1840669999999998</v>
      </c>
    </row>
    <row r="973" spans="1:9" x14ac:dyDescent="0.25">
      <c r="A973">
        <v>972</v>
      </c>
      <c r="B973">
        <v>99.462100000000007</v>
      </c>
      <c r="C973">
        <v>5.8928560000000001</v>
      </c>
      <c r="D973">
        <v>108.12552700000001</v>
      </c>
      <c r="E973">
        <v>8.9737170000000006</v>
      </c>
      <c r="F973">
        <v>118.465653</v>
      </c>
      <c r="G973">
        <v>5.1840669999999998</v>
      </c>
    </row>
    <row r="974" spans="1:9" x14ac:dyDescent="0.25">
      <c r="A974">
        <v>973</v>
      </c>
      <c r="B974">
        <v>99.530720000000002</v>
      </c>
      <c r="C974">
        <v>5.8752560000000003</v>
      </c>
      <c r="F974">
        <v>118.465653</v>
      </c>
      <c r="G974">
        <v>5.1840669999999998</v>
      </c>
    </row>
    <row r="975" spans="1:9" x14ac:dyDescent="0.25">
      <c r="A975">
        <v>974</v>
      </c>
      <c r="B975">
        <v>99.530720000000002</v>
      </c>
      <c r="C975">
        <v>5.8752560000000003</v>
      </c>
      <c r="F975">
        <v>118.465653</v>
      </c>
      <c r="G975">
        <v>5.1840669999999998</v>
      </c>
    </row>
    <row r="976" spans="1:9" x14ac:dyDescent="0.25">
      <c r="A976">
        <v>975</v>
      </c>
      <c r="B976">
        <v>99.530720000000002</v>
      </c>
      <c r="C976">
        <v>5.8752560000000003</v>
      </c>
      <c r="F976">
        <v>118.465653</v>
      </c>
      <c r="G976">
        <v>5.1840669999999998</v>
      </c>
    </row>
    <row r="977" spans="1:9" x14ac:dyDescent="0.25">
      <c r="A977">
        <v>976</v>
      </c>
      <c r="B977">
        <v>99.530720000000002</v>
      </c>
      <c r="C977">
        <v>5.8752560000000003</v>
      </c>
      <c r="F977">
        <v>118.401162</v>
      </c>
      <c r="G977">
        <v>5.1924340000000004</v>
      </c>
    </row>
    <row r="978" spans="1:9" x14ac:dyDescent="0.25">
      <c r="A978">
        <v>977</v>
      </c>
      <c r="B978">
        <v>99.530720000000002</v>
      </c>
      <c r="C978">
        <v>5.8752560000000003</v>
      </c>
    </row>
    <row r="979" spans="1:9" x14ac:dyDescent="0.25">
      <c r="A979">
        <v>978</v>
      </c>
      <c r="B979">
        <v>99.530720000000002</v>
      </c>
      <c r="C979">
        <v>5.8752560000000003</v>
      </c>
      <c r="H979">
        <v>108.324444</v>
      </c>
      <c r="I979">
        <v>8.4266020000000008</v>
      </c>
    </row>
    <row r="980" spans="1:9" x14ac:dyDescent="0.25">
      <c r="A980">
        <v>979</v>
      </c>
      <c r="B980">
        <v>99.530720000000002</v>
      </c>
      <c r="C980">
        <v>5.8752560000000003</v>
      </c>
      <c r="H980">
        <v>108.38020800000001</v>
      </c>
      <c r="I980">
        <v>8.4426210000000008</v>
      </c>
    </row>
    <row r="981" spans="1:9" x14ac:dyDescent="0.25">
      <c r="A981">
        <v>980</v>
      </c>
      <c r="B981">
        <v>99.530720000000002</v>
      </c>
      <c r="C981">
        <v>5.8752560000000003</v>
      </c>
      <c r="H981">
        <v>108.38020800000001</v>
      </c>
      <c r="I981">
        <v>8.4426210000000008</v>
      </c>
    </row>
    <row r="982" spans="1:9" x14ac:dyDescent="0.25">
      <c r="A982">
        <v>981</v>
      </c>
      <c r="B982">
        <v>99.530720000000002</v>
      </c>
      <c r="C982">
        <v>5.8752560000000003</v>
      </c>
      <c r="H982">
        <v>108.38020800000001</v>
      </c>
      <c r="I982">
        <v>8.4426210000000008</v>
      </c>
    </row>
    <row r="983" spans="1:9" x14ac:dyDescent="0.25">
      <c r="A983">
        <v>982</v>
      </c>
      <c r="B983">
        <v>99.462100000000007</v>
      </c>
      <c r="C983">
        <v>5.8928560000000001</v>
      </c>
      <c r="H983">
        <v>108.38020800000001</v>
      </c>
      <c r="I983">
        <v>8.4426210000000008</v>
      </c>
    </row>
    <row r="984" spans="1:9" x14ac:dyDescent="0.25">
      <c r="A984">
        <v>983</v>
      </c>
      <c r="D984">
        <v>90.788420000000002</v>
      </c>
      <c r="E984">
        <v>8.6775590000000005</v>
      </c>
      <c r="H984">
        <v>108.38020800000001</v>
      </c>
      <c r="I984">
        <v>8.4426210000000008</v>
      </c>
    </row>
    <row r="985" spans="1:9" x14ac:dyDescent="0.25">
      <c r="A985">
        <v>984</v>
      </c>
      <c r="D985">
        <v>90.878975000000011</v>
      </c>
      <c r="E985">
        <v>8.7388309999999993</v>
      </c>
      <c r="H985">
        <v>108.38020800000001</v>
      </c>
      <c r="I985">
        <v>8.4426210000000008</v>
      </c>
    </row>
    <row r="986" spans="1:9" x14ac:dyDescent="0.25">
      <c r="A986">
        <v>985</v>
      </c>
      <c r="D986">
        <v>90.878975000000011</v>
      </c>
      <c r="E986">
        <v>8.7388309999999993</v>
      </c>
      <c r="H986">
        <v>108.38020800000001</v>
      </c>
      <c r="I986">
        <v>8.4426210000000008</v>
      </c>
    </row>
    <row r="987" spans="1:9" x14ac:dyDescent="0.25">
      <c r="A987">
        <v>986</v>
      </c>
      <c r="D987">
        <v>90.878975000000011</v>
      </c>
      <c r="E987">
        <v>8.7388309999999993</v>
      </c>
      <c r="H987">
        <v>108.38020800000001</v>
      </c>
      <c r="I987">
        <v>8.4426210000000008</v>
      </c>
    </row>
    <row r="988" spans="1:9" x14ac:dyDescent="0.25">
      <c r="A988">
        <v>987</v>
      </c>
      <c r="D988">
        <v>90.878975000000011</v>
      </c>
      <c r="E988">
        <v>8.7388309999999993</v>
      </c>
      <c r="H988">
        <v>108.38020800000001</v>
      </c>
      <c r="I988">
        <v>8.4426210000000008</v>
      </c>
    </row>
    <row r="989" spans="1:9" x14ac:dyDescent="0.25">
      <c r="A989">
        <v>988</v>
      </c>
      <c r="D989">
        <v>90.878975000000011</v>
      </c>
      <c r="E989">
        <v>8.7388309999999993</v>
      </c>
      <c r="F989">
        <v>100.32133900000001</v>
      </c>
      <c r="G989">
        <v>5.1971270000000001</v>
      </c>
      <c r="H989">
        <v>108.38020800000001</v>
      </c>
      <c r="I989">
        <v>8.4426210000000008</v>
      </c>
    </row>
    <row r="990" spans="1:9" x14ac:dyDescent="0.25">
      <c r="A990">
        <v>989</v>
      </c>
      <c r="D990">
        <v>90.878975000000011</v>
      </c>
      <c r="E990">
        <v>8.7388309999999993</v>
      </c>
      <c r="F990">
        <v>100.22287600000001</v>
      </c>
      <c r="G990">
        <v>5.0852969999999997</v>
      </c>
      <c r="H990">
        <v>108.324444</v>
      </c>
      <c r="I990">
        <v>8.4266020000000008</v>
      </c>
    </row>
    <row r="991" spans="1:9" x14ac:dyDescent="0.25">
      <c r="A991">
        <v>990</v>
      </c>
      <c r="D991">
        <v>90.878975000000011</v>
      </c>
      <c r="E991">
        <v>8.7388309999999993</v>
      </c>
      <c r="F991">
        <v>100.22287600000001</v>
      </c>
      <c r="G991">
        <v>5.0852969999999997</v>
      </c>
      <c r="H991">
        <v>108.324444</v>
      </c>
      <c r="I991">
        <v>8.4266020000000008</v>
      </c>
    </row>
    <row r="992" spans="1:9" x14ac:dyDescent="0.25">
      <c r="A992">
        <v>991</v>
      </c>
      <c r="D992">
        <v>90.878975000000011</v>
      </c>
      <c r="E992">
        <v>8.7388309999999993</v>
      </c>
      <c r="F992">
        <v>100.22287600000001</v>
      </c>
      <c r="G992">
        <v>5.0852969999999997</v>
      </c>
    </row>
    <row r="993" spans="1:9" x14ac:dyDescent="0.25">
      <c r="A993">
        <v>992</v>
      </c>
      <c r="D993">
        <v>90.878975000000011</v>
      </c>
      <c r="E993">
        <v>8.7388309999999993</v>
      </c>
      <c r="F993">
        <v>100.22287600000001</v>
      </c>
      <c r="G993">
        <v>5.0852969999999997</v>
      </c>
    </row>
    <row r="994" spans="1:9" x14ac:dyDescent="0.25">
      <c r="A994">
        <v>993</v>
      </c>
      <c r="B994">
        <v>84.457779000000016</v>
      </c>
      <c r="C994">
        <v>5.3716590000000002</v>
      </c>
      <c r="D994">
        <v>90.878975000000011</v>
      </c>
      <c r="E994">
        <v>8.7388309999999993</v>
      </c>
      <c r="F994">
        <v>100.22287600000001</v>
      </c>
      <c r="G994">
        <v>5.0852969999999997</v>
      </c>
    </row>
    <row r="995" spans="1:9" x14ac:dyDescent="0.25">
      <c r="A995">
        <v>994</v>
      </c>
      <c r="B995">
        <v>84.452013000000008</v>
      </c>
      <c r="C995">
        <v>5.3815569999999999</v>
      </c>
      <c r="D995">
        <v>90.788420000000002</v>
      </c>
      <c r="E995">
        <v>8.6775590000000005</v>
      </c>
      <c r="F995">
        <v>100.22287600000001</v>
      </c>
      <c r="G995">
        <v>5.0852969999999997</v>
      </c>
    </row>
    <row r="996" spans="1:9" x14ac:dyDescent="0.25">
      <c r="A996">
        <v>995</v>
      </c>
      <c r="B996">
        <v>84.452013000000008</v>
      </c>
      <c r="C996">
        <v>5.3815569999999999</v>
      </c>
      <c r="F996">
        <v>100.22287600000001</v>
      </c>
      <c r="G996">
        <v>5.0852969999999997</v>
      </c>
    </row>
    <row r="997" spans="1:9" x14ac:dyDescent="0.25">
      <c r="A997">
        <v>996</v>
      </c>
      <c r="B997">
        <v>84.452013000000008</v>
      </c>
      <c r="C997">
        <v>5.3815569999999999</v>
      </c>
      <c r="F997">
        <v>100.22287600000001</v>
      </c>
      <c r="G997">
        <v>5.0852969999999997</v>
      </c>
    </row>
    <row r="998" spans="1:9" x14ac:dyDescent="0.25">
      <c r="A998">
        <v>997</v>
      </c>
      <c r="B998">
        <v>84.452013000000008</v>
      </c>
      <c r="C998">
        <v>5.3815569999999999</v>
      </c>
      <c r="F998">
        <v>100.22287600000001</v>
      </c>
      <c r="G998">
        <v>5.0852969999999997</v>
      </c>
    </row>
    <row r="999" spans="1:9" x14ac:dyDescent="0.25">
      <c r="A999">
        <v>998</v>
      </c>
      <c r="B999">
        <v>84.452013000000008</v>
      </c>
      <c r="C999">
        <v>5.3815569999999999</v>
      </c>
      <c r="F999">
        <v>100.22287600000001</v>
      </c>
      <c r="G999">
        <v>5.0852969999999997</v>
      </c>
    </row>
    <row r="1000" spans="1:9" x14ac:dyDescent="0.25">
      <c r="A1000">
        <v>999</v>
      </c>
      <c r="B1000">
        <v>84.452013000000008</v>
      </c>
      <c r="C1000">
        <v>5.3815569999999999</v>
      </c>
      <c r="F1000">
        <v>100.22287600000001</v>
      </c>
      <c r="G1000">
        <v>5.0852969999999997</v>
      </c>
    </row>
    <row r="1001" spans="1:9" x14ac:dyDescent="0.25">
      <c r="A1001">
        <v>1000</v>
      </c>
      <c r="B1001">
        <v>84.452013000000008</v>
      </c>
      <c r="C1001">
        <v>5.3815569999999999</v>
      </c>
      <c r="F1001">
        <v>100.32133900000001</v>
      </c>
      <c r="G1001">
        <v>5.1971270000000001</v>
      </c>
    </row>
    <row r="1002" spans="1:9" x14ac:dyDescent="0.25">
      <c r="A1002">
        <v>1001</v>
      </c>
      <c r="B1002">
        <v>84.452013000000008</v>
      </c>
      <c r="C1002">
        <v>5.3815569999999999</v>
      </c>
      <c r="F1002">
        <v>100.32133900000001</v>
      </c>
      <c r="G1002">
        <v>5.1971270000000001</v>
      </c>
      <c r="H1002">
        <v>91.718983000000009</v>
      </c>
      <c r="I1002">
        <v>7.7931660000000003</v>
      </c>
    </row>
    <row r="1003" spans="1:9" x14ac:dyDescent="0.25">
      <c r="A1003">
        <v>1002</v>
      </c>
      <c r="B1003">
        <v>84.452013000000008</v>
      </c>
      <c r="C1003">
        <v>5.3815569999999999</v>
      </c>
      <c r="H1003">
        <v>91.768879000000013</v>
      </c>
      <c r="I1003">
        <v>7.8007669999999996</v>
      </c>
    </row>
    <row r="1004" spans="1:9" x14ac:dyDescent="0.25">
      <c r="A1004">
        <v>1003</v>
      </c>
      <c r="B1004">
        <v>84.452013000000008</v>
      </c>
      <c r="C1004">
        <v>5.3815569999999999</v>
      </c>
      <c r="H1004">
        <v>91.768879000000013</v>
      </c>
      <c r="I1004">
        <v>7.8007669999999996</v>
      </c>
    </row>
    <row r="1005" spans="1:9" x14ac:dyDescent="0.25">
      <c r="A1005">
        <v>1004</v>
      </c>
      <c r="B1005">
        <v>84.452013000000008</v>
      </c>
      <c r="C1005">
        <v>5.3815569999999999</v>
      </c>
      <c r="H1005">
        <v>91.768879000000013</v>
      </c>
      <c r="I1005">
        <v>7.8007669999999996</v>
      </c>
    </row>
    <row r="1006" spans="1:9" x14ac:dyDescent="0.25">
      <c r="A1006">
        <v>1005</v>
      </c>
      <c r="B1006">
        <v>84.457779000000016</v>
      </c>
      <c r="C1006">
        <v>5.3716590000000002</v>
      </c>
      <c r="D1006">
        <v>77.353864000000002</v>
      </c>
      <c r="E1006">
        <v>8.8041330000000002</v>
      </c>
      <c r="H1006">
        <v>91.768879000000013</v>
      </c>
      <c r="I1006">
        <v>7.8007669999999996</v>
      </c>
    </row>
    <row r="1007" spans="1:9" x14ac:dyDescent="0.25">
      <c r="A1007">
        <v>1006</v>
      </c>
      <c r="D1007">
        <v>77.332845000000006</v>
      </c>
      <c r="E1007">
        <v>8.7388309999999993</v>
      </c>
      <c r="H1007">
        <v>91.768879000000013</v>
      </c>
      <c r="I1007">
        <v>7.8007669999999996</v>
      </c>
    </row>
    <row r="1008" spans="1:9" x14ac:dyDescent="0.25">
      <c r="A1008">
        <v>1007</v>
      </c>
      <c r="D1008">
        <v>77.332845000000006</v>
      </c>
      <c r="E1008">
        <v>8.7388309999999993</v>
      </c>
      <c r="H1008">
        <v>91.768879000000013</v>
      </c>
      <c r="I1008">
        <v>7.8007669999999996</v>
      </c>
    </row>
    <row r="1009" spans="1:9" x14ac:dyDescent="0.25">
      <c r="A1009">
        <v>1008</v>
      </c>
      <c r="D1009">
        <v>77.332845000000006</v>
      </c>
      <c r="E1009">
        <v>8.7388309999999993</v>
      </c>
      <c r="H1009">
        <v>91.768879000000013</v>
      </c>
      <c r="I1009">
        <v>7.8007669999999996</v>
      </c>
    </row>
    <row r="1010" spans="1:9" x14ac:dyDescent="0.25">
      <c r="A1010">
        <v>1009</v>
      </c>
      <c r="D1010">
        <v>77.332845000000006</v>
      </c>
      <c r="E1010">
        <v>8.7388309999999993</v>
      </c>
      <c r="H1010">
        <v>91.768879000000013</v>
      </c>
      <c r="I1010">
        <v>7.8007669999999996</v>
      </c>
    </row>
    <row r="1011" spans="1:9" x14ac:dyDescent="0.25">
      <c r="A1011">
        <v>1010</v>
      </c>
      <c r="D1011">
        <v>77.332845000000006</v>
      </c>
      <c r="E1011">
        <v>8.7388309999999993</v>
      </c>
      <c r="H1011">
        <v>91.768879000000013</v>
      </c>
      <c r="I1011">
        <v>7.8007669999999996</v>
      </c>
    </row>
    <row r="1012" spans="1:9" x14ac:dyDescent="0.25">
      <c r="A1012">
        <v>1011</v>
      </c>
      <c r="D1012">
        <v>77.332845000000006</v>
      </c>
      <c r="E1012">
        <v>8.7388309999999993</v>
      </c>
      <c r="F1012">
        <v>84.434719999999999</v>
      </c>
      <c r="G1012">
        <v>4.517061</v>
      </c>
      <c r="H1012">
        <v>91.768879000000013</v>
      </c>
      <c r="I1012">
        <v>7.8007669999999996</v>
      </c>
    </row>
    <row r="1013" spans="1:9" x14ac:dyDescent="0.25">
      <c r="A1013">
        <v>1012</v>
      </c>
      <c r="D1013">
        <v>77.332845000000006</v>
      </c>
      <c r="E1013">
        <v>8.7388309999999993</v>
      </c>
      <c r="F1013">
        <v>84.452013000000008</v>
      </c>
      <c r="G1013">
        <v>4.4928780000000001</v>
      </c>
      <c r="H1013">
        <v>91.718983000000009</v>
      </c>
      <c r="I1013">
        <v>7.7931660000000003</v>
      </c>
    </row>
    <row r="1014" spans="1:9" x14ac:dyDescent="0.25">
      <c r="A1014">
        <v>1013</v>
      </c>
      <c r="D1014">
        <v>77.332845000000006</v>
      </c>
      <c r="E1014">
        <v>8.7388309999999993</v>
      </c>
      <c r="F1014">
        <v>84.452013000000008</v>
      </c>
      <c r="G1014">
        <v>4.4928780000000001</v>
      </c>
      <c r="H1014">
        <v>91.718983000000009</v>
      </c>
      <c r="I1014">
        <v>7.7931660000000003</v>
      </c>
    </row>
    <row r="1015" spans="1:9" x14ac:dyDescent="0.25">
      <c r="A1015">
        <v>1014</v>
      </c>
      <c r="D1015">
        <v>77.332845000000006</v>
      </c>
      <c r="E1015">
        <v>8.7388309999999993</v>
      </c>
      <c r="F1015">
        <v>84.452013000000008</v>
      </c>
      <c r="G1015">
        <v>4.4928780000000001</v>
      </c>
    </row>
    <row r="1016" spans="1:9" x14ac:dyDescent="0.25">
      <c r="A1016">
        <v>1015</v>
      </c>
      <c r="D1016">
        <v>77.332845000000006</v>
      </c>
      <c r="E1016">
        <v>8.7388309999999993</v>
      </c>
      <c r="F1016">
        <v>84.452013000000008</v>
      </c>
      <c r="G1016">
        <v>4.4928780000000001</v>
      </c>
    </row>
    <row r="1017" spans="1:9" x14ac:dyDescent="0.25">
      <c r="A1017">
        <v>1016</v>
      </c>
      <c r="B1017">
        <v>72.162298000000007</v>
      </c>
      <c r="C1017">
        <v>6.096622</v>
      </c>
      <c r="D1017">
        <v>77.332845000000006</v>
      </c>
      <c r="E1017">
        <v>8.7388309999999993</v>
      </c>
      <c r="F1017">
        <v>84.452013000000008</v>
      </c>
      <c r="G1017">
        <v>4.4928780000000001</v>
      </c>
    </row>
    <row r="1018" spans="1:9" x14ac:dyDescent="0.25">
      <c r="A1018">
        <v>1017</v>
      </c>
      <c r="B1018">
        <v>72.092353000000003</v>
      </c>
      <c r="C1018">
        <v>6.1221300000000003</v>
      </c>
      <c r="D1018">
        <v>77.353864000000002</v>
      </c>
      <c r="E1018">
        <v>8.8041330000000002</v>
      </c>
      <c r="F1018">
        <v>84.452013000000008</v>
      </c>
      <c r="G1018">
        <v>4.4928780000000001</v>
      </c>
    </row>
    <row r="1019" spans="1:9" x14ac:dyDescent="0.25">
      <c r="A1019">
        <v>1018</v>
      </c>
      <c r="B1019">
        <v>72.092353000000003</v>
      </c>
      <c r="C1019">
        <v>6.1221300000000003</v>
      </c>
      <c r="F1019">
        <v>84.452013000000008</v>
      </c>
      <c r="G1019">
        <v>4.4928780000000001</v>
      </c>
    </row>
    <row r="1020" spans="1:9" x14ac:dyDescent="0.25">
      <c r="A1020">
        <v>1019</v>
      </c>
      <c r="B1020">
        <v>72.092353000000003</v>
      </c>
      <c r="C1020">
        <v>6.1221300000000003</v>
      </c>
      <c r="F1020">
        <v>84.452013000000008</v>
      </c>
      <c r="G1020">
        <v>4.4928780000000001</v>
      </c>
    </row>
    <row r="1021" spans="1:9" x14ac:dyDescent="0.25">
      <c r="A1021">
        <v>1020</v>
      </c>
      <c r="B1021">
        <v>72.092353000000003</v>
      </c>
      <c r="C1021">
        <v>6.1221300000000003</v>
      </c>
      <c r="F1021">
        <v>84.452013000000008</v>
      </c>
      <c r="G1021">
        <v>4.4928780000000001</v>
      </c>
    </row>
    <row r="1022" spans="1:9" x14ac:dyDescent="0.25">
      <c r="A1022">
        <v>1021</v>
      </c>
      <c r="B1022">
        <v>72.092353000000003</v>
      </c>
      <c r="C1022">
        <v>6.1221300000000003</v>
      </c>
      <c r="F1022">
        <v>84.452013000000008</v>
      </c>
      <c r="G1022">
        <v>4.4928780000000001</v>
      </c>
    </row>
    <row r="1023" spans="1:9" x14ac:dyDescent="0.25">
      <c r="A1023">
        <v>1022</v>
      </c>
      <c r="B1023">
        <v>72.092353000000003</v>
      </c>
      <c r="C1023">
        <v>6.1221300000000003</v>
      </c>
      <c r="F1023">
        <v>84.452013000000008</v>
      </c>
      <c r="G1023">
        <v>4.4928780000000001</v>
      </c>
    </row>
    <row r="1024" spans="1:9" x14ac:dyDescent="0.25">
      <c r="A1024">
        <v>1023</v>
      </c>
      <c r="B1024">
        <v>72.092353000000003</v>
      </c>
      <c r="C1024">
        <v>6.1221300000000003</v>
      </c>
      <c r="F1024">
        <v>84.434719999999999</v>
      </c>
      <c r="G1024">
        <v>4.517061</v>
      </c>
    </row>
    <row r="1025" spans="1:9" x14ac:dyDescent="0.25">
      <c r="A1025">
        <v>1024</v>
      </c>
      <c r="B1025">
        <v>72.092353000000003</v>
      </c>
      <c r="C1025">
        <v>6.1221300000000003</v>
      </c>
      <c r="F1025">
        <v>84.434719999999999</v>
      </c>
      <c r="G1025">
        <v>4.517061</v>
      </c>
    </row>
    <row r="1026" spans="1:9" x14ac:dyDescent="0.25">
      <c r="A1026">
        <v>1025</v>
      </c>
      <c r="B1026">
        <v>72.092353000000003</v>
      </c>
      <c r="C1026">
        <v>6.1221300000000003</v>
      </c>
      <c r="H1026">
        <v>77.096530000000001</v>
      </c>
      <c r="I1026">
        <v>7.7545450000000002</v>
      </c>
    </row>
    <row r="1027" spans="1:9" x14ac:dyDescent="0.25">
      <c r="A1027">
        <v>1026</v>
      </c>
      <c r="B1027">
        <v>72.092353000000003</v>
      </c>
      <c r="C1027">
        <v>6.1221300000000003</v>
      </c>
      <c r="H1027">
        <v>77.233972000000009</v>
      </c>
      <c r="I1027">
        <v>7.7020479999999996</v>
      </c>
    </row>
    <row r="1028" spans="1:9" x14ac:dyDescent="0.25">
      <c r="A1028">
        <v>1027</v>
      </c>
      <c r="B1028">
        <v>72.162298000000007</v>
      </c>
      <c r="C1028">
        <v>6.096622</v>
      </c>
      <c r="H1028">
        <v>77.233972000000009</v>
      </c>
      <c r="I1028">
        <v>7.7020479999999996</v>
      </c>
    </row>
    <row r="1029" spans="1:9" x14ac:dyDescent="0.25">
      <c r="A1029">
        <v>1028</v>
      </c>
      <c r="D1029">
        <v>63.011554000000004</v>
      </c>
      <c r="E1029">
        <v>8.302505</v>
      </c>
      <c r="H1029">
        <v>77.233972000000009</v>
      </c>
      <c r="I1029">
        <v>7.7020479999999996</v>
      </c>
    </row>
    <row r="1030" spans="1:9" x14ac:dyDescent="0.25">
      <c r="A1030">
        <v>1029</v>
      </c>
      <c r="D1030">
        <v>62.997268000000005</v>
      </c>
      <c r="E1030">
        <v>8.2438450000000003</v>
      </c>
      <c r="H1030">
        <v>77.233972000000009</v>
      </c>
      <c r="I1030">
        <v>7.7020479999999996</v>
      </c>
    </row>
    <row r="1031" spans="1:9" x14ac:dyDescent="0.25">
      <c r="A1031">
        <v>1030</v>
      </c>
      <c r="D1031">
        <v>62.997268000000005</v>
      </c>
      <c r="E1031">
        <v>8.2438450000000003</v>
      </c>
      <c r="H1031">
        <v>77.233972000000009</v>
      </c>
      <c r="I1031">
        <v>7.7020479999999996</v>
      </c>
    </row>
    <row r="1032" spans="1:9" x14ac:dyDescent="0.25">
      <c r="A1032">
        <v>1031</v>
      </c>
      <c r="D1032">
        <v>62.997268000000005</v>
      </c>
      <c r="E1032">
        <v>8.2438450000000003</v>
      </c>
      <c r="H1032">
        <v>77.233972000000009</v>
      </c>
      <c r="I1032">
        <v>7.7020479999999996</v>
      </c>
    </row>
    <row r="1033" spans="1:9" x14ac:dyDescent="0.25">
      <c r="A1033">
        <v>1032</v>
      </c>
      <c r="D1033">
        <v>62.997268000000005</v>
      </c>
      <c r="E1033">
        <v>8.2438450000000003</v>
      </c>
      <c r="H1033">
        <v>77.233972000000009</v>
      </c>
      <c r="I1033">
        <v>7.7020479999999996</v>
      </c>
    </row>
    <row r="1034" spans="1:9" x14ac:dyDescent="0.25">
      <c r="A1034">
        <v>1033</v>
      </c>
      <c r="D1034">
        <v>62.997268000000005</v>
      </c>
      <c r="E1034">
        <v>8.2438450000000003</v>
      </c>
      <c r="H1034">
        <v>77.233972000000009</v>
      </c>
      <c r="I1034">
        <v>7.7020479999999996</v>
      </c>
    </row>
    <row r="1035" spans="1:9" x14ac:dyDescent="0.25">
      <c r="A1035">
        <v>1034</v>
      </c>
      <c r="D1035">
        <v>62.997268000000005</v>
      </c>
      <c r="E1035">
        <v>8.2438450000000003</v>
      </c>
      <c r="F1035">
        <v>71.622224000000003</v>
      </c>
      <c r="G1035">
        <v>5.2605420000000001</v>
      </c>
      <c r="H1035">
        <v>77.233972000000009</v>
      </c>
      <c r="I1035">
        <v>7.7020479999999996</v>
      </c>
    </row>
    <row r="1036" spans="1:9" x14ac:dyDescent="0.25">
      <c r="A1036">
        <v>1035</v>
      </c>
      <c r="D1036">
        <v>62.997268000000005</v>
      </c>
      <c r="E1036">
        <v>8.2438450000000003</v>
      </c>
      <c r="F1036">
        <v>71.548555000000007</v>
      </c>
      <c r="G1036">
        <v>5.1840669999999998</v>
      </c>
      <c r="H1036">
        <v>77.233972000000009</v>
      </c>
      <c r="I1036">
        <v>7.7020479999999996</v>
      </c>
    </row>
    <row r="1037" spans="1:9" x14ac:dyDescent="0.25">
      <c r="A1037">
        <v>1036</v>
      </c>
      <c r="D1037">
        <v>62.997268000000005</v>
      </c>
      <c r="E1037">
        <v>8.2932210000000008</v>
      </c>
      <c r="F1037">
        <v>71.548555000000007</v>
      </c>
      <c r="G1037">
        <v>5.1840669999999998</v>
      </c>
      <c r="H1037">
        <v>77.096530000000001</v>
      </c>
      <c r="I1037">
        <v>7.7545450000000002</v>
      </c>
    </row>
    <row r="1038" spans="1:9" x14ac:dyDescent="0.25">
      <c r="A1038">
        <v>1037</v>
      </c>
      <c r="D1038">
        <v>62.997268000000005</v>
      </c>
      <c r="E1038">
        <v>8.2932210000000008</v>
      </c>
      <c r="F1038">
        <v>71.548555000000007</v>
      </c>
      <c r="G1038">
        <v>5.1840669999999998</v>
      </c>
    </row>
    <row r="1039" spans="1:9" x14ac:dyDescent="0.25">
      <c r="A1039">
        <v>1038</v>
      </c>
      <c r="D1039">
        <v>62.997268000000005</v>
      </c>
      <c r="E1039">
        <v>8.2932210000000008</v>
      </c>
      <c r="F1039">
        <v>71.548555000000007</v>
      </c>
      <c r="G1039">
        <v>5.1840669999999998</v>
      </c>
    </row>
    <row r="1040" spans="1:9" x14ac:dyDescent="0.25">
      <c r="A1040">
        <v>1039</v>
      </c>
      <c r="B1040">
        <v>55.142219000000004</v>
      </c>
      <c r="C1040">
        <v>5.67035</v>
      </c>
      <c r="D1040">
        <v>63.011554000000004</v>
      </c>
      <c r="E1040">
        <v>8.302505</v>
      </c>
      <c r="F1040">
        <v>71.548555000000007</v>
      </c>
      <c r="G1040">
        <v>5.1840669999999998</v>
      </c>
    </row>
    <row r="1041" spans="1:9" x14ac:dyDescent="0.25">
      <c r="A1041">
        <v>1040</v>
      </c>
      <c r="B1041">
        <v>55.137782000000001</v>
      </c>
      <c r="C1041">
        <v>5.7262570000000004</v>
      </c>
      <c r="F1041">
        <v>71.548555000000007</v>
      </c>
      <c r="G1041">
        <v>5.1840669999999998</v>
      </c>
    </row>
    <row r="1042" spans="1:9" x14ac:dyDescent="0.25">
      <c r="A1042">
        <v>1041</v>
      </c>
      <c r="B1042">
        <v>55.137782000000001</v>
      </c>
      <c r="C1042">
        <v>5.7262570000000004</v>
      </c>
      <c r="F1042">
        <v>71.548555000000007</v>
      </c>
      <c r="G1042">
        <v>5.1840669999999998</v>
      </c>
    </row>
    <row r="1043" spans="1:9" x14ac:dyDescent="0.25">
      <c r="A1043">
        <v>1042</v>
      </c>
      <c r="B1043">
        <v>55.137782000000001</v>
      </c>
      <c r="C1043">
        <v>5.7262570000000004</v>
      </c>
      <c r="F1043">
        <v>71.548555000000007</v>
      </c>
      <c r="G1043">
        <v>5.1840669999999998</v>
      </c>
    </row>
    <row r="1044" spans="1:9" x14ac:dyDescent="0.25">
      <c r="A1044">
        <v>1043</v>
      </c>
      <c r="B1044">
        <v>55.137782000000001</v>
      </c>
      <c r="C1044">
        <v>5.7262570000000004</v>
      </c>
      <c r="F1044">
        <v>71.548555000000007</v>
      </c>
      <c r="G1044">
        <v>5.1840669999999998</v>
      </c>
    </row>
    <row r="1045" spans="1:9" x14ac:dyDescent="0.25">
      <c r="A1045">
        <v>1044</v>
      </c>
      <c r="B1045">
        <v>55.137782000000001</v>
      </c>
      <c r="C1045">
        <v>5.7262570000000004</v>
      </c>
      <c r="F1045">
        <v>71.548555000000007</v>
      </c>
      <c r="G1045">
        <v>5.1840669999999998</v>
      </c>
    </row>
    <row r="1046" spans="1:9" x14ac:dyDescent="0.25">
      <c r="A1046">
        <v>1045</v>
      </c>
      <c r="B1046">
        <v>55.137782000000001</v>
      </c>
      <c r="C1046">
        <v>5.7262570000000004</v>
      </c>
      <c r="F1046">
        <v>71.622224000000003</v>
      </c>
      <c r="G1046">
        <v>5.2605420000000001</v>
      </c>
    </row>
    <row r="1047" spans="1:9" x14ac:dyDescent="0.25">
      <c r="A1047">
        <v>1046</v>
      </c>
      <c r="B1047">
        <v>55.137782000000001</v>
      </c>
      <c r="C1047">
        <v>5.7262570000000004</v>
      </c>
    </row>
    <row r="1048" spans="1:9" x14ac:dyDescent="0.25">
      <c r="A1048">
        <v>1047</v>
      </c>
      <c r="B1048">
        <v>55.137782000000001</v>
      </c>
      <c r="C1048">
        <v>5.7262570000000004</v>
      </c>
      <c r="H1048">
        <v>62.427848000000004</v>
      </c>
      <c r="I1048">
        <v>7.4873700000000003</v>
      </c>
    </row>
    <row r="1049" spans="1:9" x14ac:dyDescent="0.25">
      <c r="A1049">
        <v>1048</v>
      </c>
      <c r="B1049">
        <v>55.137782000000001</v>
      </c>
      <c r="C1049">
        <v>5.7262570000000004</v>
      </c>
      <c r="H1049">
        <v>62.453552000000002</v>
      </c>
      <c r="I1049">
        <v>7.5033859999999999</v>
      </c>
    </row>
    <row r="1050" spans="1:9" x14ac:dyDescent="0.25">
      <c r="A1050">
        <v>1049</v>
      </c>
      <c r="B1050">
        <v>55.137782000000001</v>
      </c>
      <c r="C1050">
        <v>5.7262570000000004</v>
      </c>
      <c r="H1050">
        <v>62.453552000000002</v>
      </c>
      <c r="I1050">
        <v>7.5033859999999999</v>
      </c>
    </row>
    <row r="1051" spans="1:9" x14ac:dyDescent="0.25">
      <c r="A1051">
        <v>1050</v>
      </c>
      <c r="B1051">
        <v>55.142219000000004</v>
      </c>
      <c r="C1051">
        <v>5.67035</v>
      </c>
      <c r="H1051">
        <v>62.453552000000002</v>
      </c>
      <c r="I1051">
        <v>7.5033859999999999</v>
      </c>
    </row>
    <row r="1052" spans="1:9" x14ac:dyDescent="0.25">
      <c r="A1052">
        <v>1051</v>
      </c>
      <c r="D1052">
        <v>45.790138000000006</v>
      </c>
      <c r="E1052">
        <v>9.7354730000000007</v>
      </c>
      <c r="H1052">
        <v>62.453552000000002</v>
      </c>
      <c r="I1052">
        <v>7.5033859999999999</v>
      </c>
    </row>
    <row r="1053" spans="1:9" x14ac:dyDescent="0.25">
      <c r="A1053">
        <v>1052</v>
      </c>
      <c r="D1053">
        <v>45.844821000000003</v>
      </c>
      <c r="E1053">
        <v>9.6260569999999994</v>
      </c>
      <c r="H1053">
        <v>62.453552000000002</v>
      </c>
      <c r="I1053">
        <v>7.5033859999999999</v>
      </c>
    </row>
    <row r="1054" spans="1:9" x14ac:dyDescent="0.25">
      <c r="A1054">
        <v>1053</v>
      </c>
      <c r="D1054">
        <v>45.844821000000003</v>
      </c>
      <c r="E1054">
        <v>9.6260569999999994</v>
      </c>
      <c r="H1054">
        <v>62.453552000000002</v>
      </c>
      <c r="I1054">
        <v>7.5033859999999999</v>
      </c>
    </row>
    <row r="1055" spans="1:9" x14ac:dyDescent="0.25">
      <c r="A1055">
        <v>1054</v>
      </c>
      <c r="D1055">
        <v>45.844821000000003</v>
      </c>
      <c r="E1055">
        <v>9.6260569999999994</v>
      </c>
      <c r="H1055">
        <v>62.453552000000002</v>
      </c>
      <c r="I1055">
        <v>7.5033859999999999</v>
      </c>
    </row>
    <row r="1056" spans="1:9" x14ac:dyDescent="0.25">
      <c r="A1056">
        <v>1055</v>
      </c>
      <c r="D1056">
        <v>45.844821000000003</v>
      </c>
      <c r="E1056">
        <v>9.6260569999999994</v>
      </c>
      <c r="H1056">
        <v>62.453552000000002</v>
      </c>
      <c r="I1056">
        <v>7.5033859999999999</v>
      </c>
    </row>
    <row r="1057" spans="1:9" x14ac:dyDescent="0.25">
      <c r="A1057">
        <v>1056</v>
      </c>
      <c r="D1057">
        <v>45.844821000000003</v>
      </c>
      <c r="E1057">
        <v>9.6260569999999994</v>
      </c>
      <c r="F1057">
        <v>54.754699000000002</v>
      </c>
      <c r="G1057">
        <v>4.8821459999999997</v>
      </c>
      <c r="H1057">
        <v>62.453552000000002</v>
      </c>
      <c r="I1057">
        <v>7.5033859999999999</v>
      </c>
    </row>
    <row r="1058" spans="1:9" x14ac:dyDescent="0.25">
      <c r="A1058">
        <v>1057</v>
      </c>
      <c r="D1058">
        <v>45.844821000000003</v>
      </c>
      <c r="E1058">
        <v>9.6260569999999994</v>
      </c>
      <c r="F1058">
        <v>54.841213000000003</v>
      </c>
      <c r="G1058">
        <v>4.8377169999999996</v>
      </c>
      <c r="H1058">
        <v>62.453552000000002</v>
      </c>
      <c r="I1058">
        <v>7.5033859999999999</v>
      </c>
    </row>
    <row r="1059" spans="1:9" x14ac:dyDescent="0.25">
      <c r="A1059">
        <v>1058</v>
      </c>
      <c r="D1059">
        <v>45.844821000000003</v>
      </c>
      <c r="E1059">
        <v>9.6260569999999994</v>
      </c>
      <c r="F1059">
        <v>54.841213000000003</v>
      </c>
      <c r="G1059">
        <v>4.8377169999999996</v>
      </c>
      <c r="H1059">
        <v>62.427848000000004</v>
      </c>
      <c r="I1059">
        <v>7.4873700000000003</v>
      </c>
    </row>
    <row r="1060" spans="1:9" x14ac:dyDescent="0.25">
      <c r="A1060">
        <v>1059</v>
      </c>
      <c r="D1060">
        <v>45.844821000000003</v>
      </c>
      <c r="E1060">
        <v>9.6260569999999994</v>
      </c>
      <c r="F1060">
        <v>54.841213000000003</v>
      </c>
      <c r="G1060">
        <v>4.8377169999999996</v>
      </c>
    </row>
    <row r="1061" spans="1:9" x14ac:dyDescent="0.25">
      <c r="A1061">
        <v>1060</v>
      </c>
      <c r="D1061">
        <v>45.844821000000003</v>
      </c>
      <c r="E1061">
        <v>9.6260569999999994</v>
      </c>
      <c r="F1061">
        <v>54.841213000000003</v>
      </c>
      <c r="G1061">
        <v>4.8377169999999996</v>
      </c>
    </row>
    <row r="1062" spans="1:9" x14ac:dyDescent="0.25">
      <c r="A1062">
        <v>1061</v>
      </c>
      <c r="D1062">
        <v>45.844821000000003</v>
      </c>
      <c r="E1062">
        <v>9.6260569999999994</v>
      </c>
      <c r="F1062">
        <v>54.841213000000003</v>
      </c>
      <c r="G1062">
        <v>4.8377169999999996</v>
      </c>
    </row>
    <row r="1063" spans="1:9" x14ac:dyDescent="0.25">
      <c r="A1063">
        <v>1062</v>
      </c>
      <c r="B1063">
        <v>37.512983000000006</v>
      </c>
      <c r="C1063">
        <v>6.067869</v>
      </c>
      <c r="D1063">
        <v>45.790138000000006</v>
      </c>
      <c r="E1063">
        <v>9.7354730000000007</v>
      </c>
      <c r="F1063">
        <v>54.841213000000003</v>
      </c>
      <c r="G1063">
        <v>4.8377169999999996</v>
      </c>
    </row>
    <row r="1064" spans="1:9" x14ac:dyDescent="0.25">
      <c r="A1064">
        <v>1063</v>
      </c>
      <c r="B1064">
        <v>37.540427000000008</v>
      </c>
      <c r="C1064">
        <v>6.1211739999999999</v>
      </c>
      <c r="F1064">
        <v>54.841213000000003</v>
      </c>
      <c r="G1064">
        <v>4.8377169999999996</v>
      </c>
    </row>
    <row r="1065" spans="1:9" x14ac:dyDescent="0.25">
      <c r="A1065">
        <v>1064</v>
      </c>
      <c r="B1065">
        <v>37.540427000000008</v>
      </c>
      <c r="C1065">
        <v>6.1211739999999999</v>
      </c>
      <c r="F1065">
        <v>54.841213000000003</v>
      </c>
      <c r="G1065">
        <v>4.8377169999999996</v>
      </c>
    </row>
    <row r="1066" spans="1:9" x14ac:dyDescent="0.25">
      <c r="A1066">
        <v>1065</v>
      </c>
      <c r="B1066">
        <v>37.540427000000008</v>
      </c>
      <c r="C1066">
        <v>6.1211739999999999</v>
      </c>
      <c r="F1066">
        <v>54.841213000000003</v>
      </c>
      <c r="G1066">
        <v>4.8377169999999996</v>
      </c>
    </row>
    <row r="1067" spans="1:9" x14ac:dyDescent="0.25">
      <c r="A1067">
        <v>1066</v>
      </c>
      <c r="B1067">
        <v>37.540427000000008</v>
      </c>
      <c r="C1067">
        <v>6.1211739999999999</v>
      </c>
      <c r="F1067">
        <v>54.841213000000003</v>
      </c>
      <c r="G1067">
        <v>4.8377169999999996</v>
      </c>
    </row>
    <row r="1068" spans="1:9" x14ac:dyDescent="0.25">
      <c r="A1068">
        <v>1067</v>
      </c>
      <c r="B1068">
        <v>37.540427000000008</v>
      </c>
      <c r="C1068">
        <v>6.1211739999999999</v>
      </c>
      <c r="F1068">
        <v>54.841213000000003</v>
      </c>
      <c r="G1068">
        <v>4.8377169999999996</v>
      </c>
    </row>
    <row r="1069" spans="1:9" x14ac:dyDescent="0.25">
      <c r="A1069">
        <v>1068</v>
      </c>
      <c r="B1069">
        <v>37.540427000000008</v>
      </c>
      <c r="C1069">
        <v>6.1211739999999999</v>
      </c>
      <c r="F1069">
        <v>54.754699000000002</v>
      </c>
      <c r="G1069">
        <v>4.8821459999999997</v>
      </c>
    </row>
    <row r="1070" spans="1:9" x14ac:dyDescent="0.25">
      <c r="A1070">
        <v>1069</v>
      </c>
      <c r="B1070">
        <v>37.540427000000008</v>
      </c>
      <c r="C1070">
        <v>6.1211739999999999</v>
      </c>
      <c r="F1070">
        <v>54.754699000000002</v>
      </c>
      <c r="G1070">
        <v>4.8821459999999997</v>
      </c>
      <c r="H1070">
        <v>45.727702000000008</v>
      </c>
      <c r="I1070">
        <v>8.4853760000000005</v>
      </c>
    </row>
    <row r="1071" spans="1:9" x14ac:dyDescent="0.25">
      <c r="A1071">
        <v>1070</v>
      </c>
      <c r="B1071">
        <v>37.540427000000008</v>
      </c>
      <c r="C1071">
        <v>6.1211739999999999</v>
      </c>
      <c r="H1071">
        <v>45.745963000000003</v>
      </c>
      <c r="I1071">
        <v>8.5400080000000003</v>
      </c>
    </row>
    <row r="1072" spans="1:9" x14ac:dyDescent="0.25">
      <c r="A1072">
        <v>1071</v>
      </c>
      <c r="B1072">
        <v>37.540427000000008</v>
      </c>
      <c r="C1072">
        <v>6.1211739999999999</v>
      </c>
      <c r="H1072">
        <v>45.745963000000003</v>
      </c>
      <c r="I1072">
        <v>8.5400080000000003</v>
      </c>
    </row>
    <row r="1073" spans="1:9" x14ac:dyDescent="0.25">
      <c r="A1073">
        <v>1072</v>
      </c>
      <c r="B1073">
        <v>37.540427000000008</v>
      </c>
      <c r="C1073">
        <v>6.1211739999999999</v>
      </c>
      <c r="H1073">
        <v>45.745963000000003</v>
      </c>
      <c r="I1073">
        <v>8.5400080000000003</v>
      </c>
    </row>
    <row r="1074" spans="1:9" x14ac:dyDescent="0.25">
      <c r="A1074">
        <v>1073</v>
      </c>
      <c r="B1074">
        <v>37.512983000000006</v>
      </c>
      <c r="C1074">
        <v>6.067869</v>
      </c>
      <c r="H1074">
        <v>45.745963000000003</v>
      </c>
      <c r="I1074">
        <v>8.5400080000000003</v>
      </c>
    </row>
    <row r="1075" spans="1:9" x14ac:dyDescent="0.25">
      <c r="A1075">
        <v>1074</v>
      </c>
      <c r="D1075">
        <v>28.952724000000003</v>
      </c>
      <c r="E1075">
        <v>9.4332390000000004</v>
      </c>
      <c r="H1075">
        <v>45.745963000000003</v>
      </c>
      <c r="I1075">
        <v>8.5400080000000003</v>
      </c>
    </row>
    <row r="1076" spans="1:9" x14ac:dyDescent="0.25">
      <c r="A1076">
        <v>1075</v>
      </c>
      <c r="D1076">
        <v>28.939462000000006</v>
      </c>
      <c r="E1076">
        <v>9.4285979999999991</v>
      </c>
      <c r="H1076">
        <v>45.745963000000003</v>
      </c>
      <c r="I1076">
        <v>8.5400080000000003</v>
      </c>
    </row>
    <row r="1077" spans="1:9" x14ac:dyDescent="0.25">
      <c r="A1077">
        <v>1076</v>
      </c>
      <c r="D1077">
        <v>28.939462000000006</v>
      </c>
      <c r="E1077">
        <v>9.4285979999999991</v>
      </c>
      <c r="H1077">
        <v>45.745963000000003</v>
      </c>
      <c r="I1077">
        <v>8.5400080000000003</v>
      </c>
    </row>
    <row r="1078" spans="1:9" x14ac:dyDescent="0.25">
      <c r="A1078">
        <v>1077</v>
      </c>
      <c r="D1078">
        <v>28.939462000000006</v>
      </c>
      <c r="E1078">
        <v>9.4285979999999991</v>
      </c>
      <c r="H1078">
        <v>45.745963000000003</v>
      </c>
      <c r="I1078">
        <v>8.5400080000000003</v>
      </c>
    </row>
    <row r="1079" spans="1:9" x14ac:dyDescent="0.25">
      <c r="A1079">
        <v>1078</v>
      </c>
      <c r="D1079">
        <v>28.939462000000006</v>
      </c>
      <c r="E1079">
        <v>9.4285979999999991</v>
      </c>
      <c r="H1079">
        <v>45.745963000000003</v>
      </c>
      <c r="I1079">
        <v>8.5400080000000003</v>
      </c>
    </row>
    <row r="1080" spans="1:9" x14ac:dyDescent="0.25">
      <c r="A1080">
        <v>1079</v>
      </c>
      <c r="D1080">
        <v>28.939462000000006</v>
      </c>
      <c r="E1080">
        <v>9.4285979999999991</v>
      </c>
      <c r="H1080">
        <v>45.745963000000003</v>
      </c>
      <c r="I1080">
        <v>8.5400080000000003</v>
      </c>
    </row>
    <row r="1081" spans="1:9" x14ac:dyDescent="0.25">
      <c r="A1081">
        <v>1080</v>
      </c>
      <c r="D1081">
        <v>28.939462000000006</v>
      </c>
      <c r="E1081">
        <v>9.4285979999999991</v>
      </c>
      <c r="H1081">
        <v>45.745963000000003</v>
      </c>
      <c r="I1081">
        <v>8.5400080000000003</v>
      </c>
    </row>
    <row r="1082" spans="1:9" x14ac:dyDescent="0.25">
      <c r="A1082">
        <v>1081</v>
      </c>
      <c r="D1082">
        <v>28.939462000000006</v>
      </c>
      <c r="E1082">
        <v>9.4285979999999991</v>
      </c>
      <c r="F1082">
        <v>37.393672000000009</v>
      </c>
      <c r="G1082">
        <v>5.6453040000000003</v>
      </c>
      <c r="H1082">
        <v>45.727702000000008</v>
      </c>
      <c r="I1082">
        <v>8.4853760000000005</v>
      </c>
    </row>
    <row r="1083" spans="1:9" x14ac:dyDescent="0.25">
      <c r="A1083">
        <v>1082</v>
      </c>
      <c r="D1083">
        <v>28.939462000000006</v>
      </c>
      <c r="E1083">
        <v>9.4285979999999991</v>
      </c>
      <c r="F1083">
        <v>37.392141000000009</v>
      </c>
      <c r="G1083">
        <v>5.5781749999999999</v>
      </c>
      <c r="H1083">
        <v>45.727702000000008</v>
      </c>
      <c r="I1083">
        <v>8.4853760000000005</v>
      </c>
    </row>
    <row r="1084" spans="1:9" x14ac:dyDescent="0.25">
      <c r="A1084">
        <v>1083</v>
      </c>
      <c r="D1084">
        <v>28.939462000000006</v>
      </c>
      <c r="E1084">
        <v>9.4285979999999991</v>
      </c>
      <c r="F1084">
        <v>37.392141000000009</v>
      </c>
      <c r="G1084">
        <v>5.5781749999999999</v>
      </c>
    </row>
    <row r="1085" spans="1:9" x14ac:dyDescent="0.25">
      <c r="A1085">
        <v>1084</v>
      </c>
      <c r="D1085">
        <v>28.939462000000006</v>
      </c>
      <c r="E1085">
        <v>9.4285979999999991</v>
      </c>
      <c r="F1085">
        <v>37.392141000000009</v>
      </c>
      <c r="G1085">
        <v>5.5781749999999999</v>
      </c>
    </row>
    <row r="1086" spans="1:9" x14ac:dyDescent="0.25">
      <c r="A1086">
        <v>1085</v>
      </c>
      <c r="B1086">
        <v>22.053650000000005</v>
      </c>
      <c r="C1086">
        <v>5.7916509999999999</v>
      </c>
      <c r="D1086">
        <v>28.952724000000003</v>
      </c>
      <c r="E1086">
        <v>9.4332390000000004</v>
      </c>
      <c r="F1086">
        <v>37.392141000000009</v>
      </c>
      <c r="G1086">
        <v>5.5781749999999999</v>
      </c>
    </row>
    <row r="1087" spans="1:9" x14ac:dyDescent="0.25">
      <c r="A1087">
        <v>1086</v>
      </c>
      <c r="B1087">
        <v>22.068596000000007</v>
      </c>
      <c r="C1087">
        <v>5.8250109999999999</v>
      </c>
      <c r="F1087">
        <v>37.392141000000009</v>
      </c>
      <c r="G1087">
        <v>5.5781749999999999</v>
      </c>
    </row>
    <row r="1088" spans="1:9" x14ac:dyDescent="0.25">
      <c r="A1088">
        <v>1087</v>
      </c>
      <c r="B1088">
        <v>22.068596000000007</v>
      </c>
      <c r="C1088">
        <v>5.8250109999999999</v>
      </c>
      <c r="F1088">
        <v>37.392141000000009</v>
      </c>
      <c r="G1088">
        <v>5.5781749999999999</v>
      </c>
    </row>
    <row r="1089" spans="1:11" x14ac:dyDescent="0.25">
      <c r="A1089">
        <v>1088</v>
      </c>
      <c r="B1089">
        <v>22.068596000000007</v>
      </c>
      <c r="C1089">
        <v>5.8250109999999999</v>
      </c>
      <c r="F1089">
        <v>37.392141000000009</v>
      </c>
      <c r="G1089">
        <v>5.5781749999999999</v>
      </c>
    </row>
    <row r="1090" spans="1:11" x14ac:dyDescent="0.25">
      <c r="A1090">
        <v>1089</v>
      </c>
      <c r="B1090">
        <v>22.068596000000007</v>
      </c>
      <c r="C1090">
        <v>5.8250109999999999</v>
      </c>
      <c r="F1090">
        <v>37.392141000000009</v>
      </c>
      <c r="G1090">
        <v>5.5781749999999999</v>
      </c>
    </row>
    <row r="1091" spans="1:11" x14ac:dyDescent="0.25">
      <c r="A1091">
        <v>1090</v>
      </c>
      <c r="B1091">
        <v>22.068596000000007</v>
      </c>
      <c r="C1091">
        <v>5.8250109999999999</v>
      </c>
      <c r="F1091">
        <v>37.392141000000009</v>
      </c>
      <c r="G1091">
        <v>5.5781749999999999</v>
      </c>
    </row>
    <row r="1092" spans="1:11" x14ac:dyDescent="0.25">
      <c r="A1092">
        <v>1091</v>
      </c>
      <c r="B1092">
        <v>22.068596000000007</v>
      </c>
      <c r="C1092">
        <v>5.8250109999999999</v>
      </c>
      <c r="F1092">
        <v>37.392141000000009</v>
      </c>
      <c r="G1092">
        <v>5.5781749999999999</v>
      </c>
    </row>
    <row r="1093" spans="1:11" x14ac:dyDescent="0.25">
      <c r="A1093">
        <v>1092</v>
      </c>
      <c r="B1093">
        <v>22.068596000000007</v>
      </c>
      <c r="C1093">
        <v>5.8250109999999999</v>
      </c>
      <c r="F1093">
        <v>37.392141000000009</v>
      </c>
      <c r="G1093">
        <v>5.5781749999999999</v>
      </c>
    </row>
    <row r="1094" spans="1:11" x14ac:dyDescent="0.25">
      <c r="A1094">
        <v>1093</v>
      </c>
      <c r="B1094">
        <v>22.068596000000007</v>
      </c>
      <c r="C1094">
        <v>5.8250109999999999</v>
      </c>
      <c r="F1094">
        <v>37.393672000000009</v>
      </c>
      <c r="G1094">
        <v>5.6453040000000003</v>
      </c>
    </row>
    <row r="1095" spans="1:11" x14ac:dyDescent="0.25">
      <c r="A1095">
        <v>1094</v>
      </c>
      <c r="B1095">
        <v>22.068596000000007</v>
      </c>
      <c r="C1095">
        <v>5.8250109999999999</v>
      </c>
      <c r="F1095">
        <v>37.393672000000009</v>
      </c>
      <c r="G1095">
        <v>5.6453040000000003</v>
      </c>
      <c r="H1095">
        <v>29.633960000000002</v>
      </c>
      <c r="I1095">
        <v>8.6509029999999996</v>
      </c>
    </row>
    <row r="1096" spans="1:11" x14ac:dyDescent="0.25">
      <c r="A1096">
        <v>1095</v>
      </c>
      <c r="B1096">
        <v>22.068596000000007</v>
      </c>
      <c r="C1096">
        <v>5.8250109999999999</v>
      </c>
      <c r="H1096">
        <v>29.680940000000007</v>
      </c>
      <c r="I1096">
        <v>8.6881400000000006</v>
      </c>
    </row>
    <row r="1097" spans="1:11" x14ac:dyDescent="0.25">
      <c r="A1097">
        <v>1096</v>
      </c>
      <c r="B1097">
        <v>22.068596000000007</v>
      </c>
      <c r="C1097">
        <v>5.8250109999999999</v>
      </c>
      <c r="D1097">
        <v>16.246289000000004</v>
      </c>
      <c r="E1097">
        <v>8.6586060000000007</v>
      </c>
      <c r="H1097">
        <v>29.680940000000007</v>
      </c>
      <c r="I1097">
        <v>8.6881400000000006</v>
      </c>
    </row>
    <row r="1098" spans="1:11" x14ac:dyDescent="0.25">
      <c r="A1098">
        <v>1097</v>
      </c>
      <c r="B1098">
        <v>22.068596000000007</v>
      </c>
      <c r="C1098">
        <v>5.8250109999999999</v>
      </c>
      <c r="D1098">
        <v>16.235781000000003</v>
      </c>
      <c r="E1098">
        <v>8.6387619999999998</v>
      </c>
      <c r="H1098">
        <v>29.680940000000007</v>
      </c>
      <c r="I1098">
        <v>8.6881400000000006</v>
      </c>
    </row>
    <row r="1099" spans="1:11" x14ac:dyDescent="0.25">
      <c r="A1099">
        <v>1098</v>
      </c>
      <c r="B1099">
        <v>22.053650000000005</v>
      </c>
      <c r="C1099">
        <v>5.7916509999999999</v>
      </c>
      <c r="D1099">
        <v>16.235781000000003</v>
      </c>
      <c r="E1099">
        <v>8.6387619999999998</v>
      </c>
      <c r="H1099">
        <v>29.680940000000007</v>
      </c>
      <c r="I1099">
        <v>8.6881400000000006</v>
      </c>
    </row>
    <row r="1100" spans="1:11" x14ac:dyDescent="0.25">
      <c r="A1100">
        <v>1099</v>
      </c>
      <c r="D1100">
        <v>16.235781000000003</v>
      </c>
      <c r="E1100">
        <v>8.6387619999999998</v>
      </c>
      <c r="H1100">
        <v>29.680940000000007</v>
      </c>
      <c r="I1100">
        <v>8.6881400000000006</v>
      </c>
    </row>
    <row r="1101" spans="1:11" x14ac:dyDescent="0.25">
      <c r="A1101">
        <v>1100</v>
      </c>
      <c r="D1101">
        <v>16.246289000000004</v>
      </c>
      <c r="E1101">
        <v>8.6586060000000007</v>
      </c>
      <c r="H1101">
        <v>29.633960000000002</v>
      </c>
      <c r="I1101">
        <v>8.6509029999999996</v>
      </c>
      <c r="J1101">
        <v>38.667693000000007</v>
      </c>
      <c r="K1101">
        <v>13.640475</v>
      </c>
    </row>
    <row r="1102" spans="1:11" x14ac:dyDescent="0.25">
      <c r="A1102">
        <v>1101</v>
      </c>
    </row>
    <row r="1103" spans="1:11" x14ac:dyDescent="0.25">
      <c r="A1103">
        <v>1102</v>
      </c>
    </row>
    <row r="1104" spans="1:1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60" x14ac:dyDescent="0.25">
      <c r="A1153">
        <v>1152</v>
      </c>
    </row>
    <row r="1154" spans="1:60" x14ac:dyDescent="0.25">
      <c r="A1154">
        <v>1153</v>
      </c>
    </row>
    <row r="1155" spans="1:60" x14ac:dyDescent="0.25">
      <c r="A1155">
        <v>1154</v>
      </c>
    </row>
    <row r="1156" spans="1:60" x14ac:dyDescent="0.25">
      <c r="A1156">
        <v>1155</v>
      </c>
    </row>
    <row r="1157" spans="1:60" x14ac:dyDescent="0.25">
      <c r="A1157">
        <v>1156</v>
      </c>
    </row>
    <row r="1158" spans="1:60" x14ac:dyDescent="0.25">
      <c r="A1158">
        <v>1157</v>
      </c>
    </row>
    <row r="1159" spans="1:60" x14ac:dyDescent="0.25">
      <c r="A1159">
        <v>1158</v>
      </c>
    </row>
    <row r="1160" spans="1:60" x14ac:dyDescent="0.25">
      <c r="A1160">
        <v>1159</v>
      </c>
      <c r="BG1160">
        <v>238.83302599999999</v>
      </c>
      <c r="BH1160">
        <v>8.0936579999999996</v>
      </c>
    </row>
    <row r="1161" spans="1:60" x14ac:dyDescent="0.25">
      <c r="A1161">
        <v>1160</v>
      </c>
      <c r="BG1161">
        <v>238.83302599999999</v>
      </c>
      <c r="BH1161">
        <v>8.0936579999999996</v>
      </c>
    </row>
    <row r="1162" spans="1:60" x14ac:dyDescent="0.25">
      <c r="A1162">
        <v>1161</v>
      </c>
      <c r="BG1162">
        <v>238.83302599999999</v>
      </c>
      <c r="BH1162">
        <v>8.0936579999999996</v>
      </c>
    </row>
    <row r="1163" spans="1:60" x14ac:dyDescent="0.25">
      <c r="A1163">
        <v>1162</v>
      </c>
      <c r="BG1163">
        <v>238.83302599999999</v>
      </c>
      <c r="BH1163">
        <v>8.0936579999999996</v>
      </c>
    </row>
    <row r="1164" spans="1:60" x14ac:dyDescent="0.25">
      <c r="A1164">
        <v>1163</v>
      </c>
      <c r="BG1164">
        <v>238.240039</v>
      </c>
      <c r="BH1164">
        <v>8.3403790000000004</v>
      </c>
    </row>
    <row r="1165" spans="1:60" x14ac:dyDescent="0.25">
      <c r="A1165">
        <v>1164</v>
      </c>
      <c r="BG1165">
        <v>238.240039</v>
      </c>
      <c r="BH1165">
        <v>8.3403790000000004</v>
      </c>
    </row>
    <row r="1166" spans="1:60" x14ac:dyDescent="0.25">
      <c r="A1166">
        <v>1165</v>
      </c>
      <c r="BG1166">
        <v>238.240039</v>
      </c>
      <c r="BH1166">
        <v>8.3403790000000004</v>
      </c>
    </row>
    <row r="1167" spans="1:60" x14ac:dyDescent="0.25">
      <c r="A1167">
        <v>1166</v>
      </c>
      <c r="BG1167">
        <v>238.240039</v>
      </c>
      <c r="BH1167">
        <v>8.3403790000000004</v>
      </c>
    </row>
    <row r="1168" spans="1:60" x14ac:dyDescent="0.25">
      <c r="A1168">
        <v>1167</v>
      </c>
      <c r="BG1168">
        <v>238.240039</v>
      </c>
      <c r="BH1168">
        <v>8.3403790000000004</v>
      </c>
    </row>
    <row r="1169" spans="1:60" x14ac:dyDescent="0.25">
      <c r="A1169">
        <v>1168</v>
      </c>
      <c r="BG1169">
        <v>238.240039</v>
      </c>
      <c r="BH1169">
        <v>8.3403790000000004</v>
      </c>
    </row>
    <row r="1170" spans="1:60" x14ac:dyDescent="0.25">
      <c r="A1170">
        <v>1169</v>
      </c>
      <c r="BG1170">
        <v>238.240039</v>
      </c>
      <c r="BH1170">
        <v>8.3403790000000004</v>
      </c>
    </row>
    <row r="1171" spans="1:60" x14ac:dyDescent="0.25">
      <c r="A1171">
        <v>1170</v>
      </c>
      <c r="BG1171">
        <v>238.240039</v>
      </c>
      <c r="BH1171">
        <v>8.3403790000000004</v>
      </c>
    </row>
    <row r="1172" spans="1:60" x14ac:dyDescent="0.25">
      <c r="A1172">
        <v>1171</v>
      </c>
      <c r="BG1172">
        <v>238.240039</v>
      </c>
      <c r="BH1172">
        <v>8.3403790000000004</v>
      </c>
    </row>
    <row r="1173" spans="1:60" x14ac:dyDescent="0.25">
      <c r="A1173">
        <v>1172</v>
      </c>
    </row>
    <row r="1174" spans="1:60" x14ac:dyDescent="0.25">
      <c r="A1174">
        <v>1173</v>
      </c>
    </row>
    <row r="1175" spans="1:60" x14ac:dyDescent="0.25">
      <c r="A1175">
        <v>1174</v>
      </c>
    </row>
    <row r="1176" spans="1:60" x14ac:dyDescent="0.25">
      <c r="A1176">
        <v>1175</v>
      </c>
    </row>
    <row r="1177" spans="1:60" x14ac:dyDescent="0.25">
      <c r="A1177">
        <v>1176</v>
      </c>
    </row>
    <row r="1178" spans="1:60" x14ac:dyDescent="0.25">
      <c r="A1178">
        <v>1177</v>
      </c>
    </row>
    <row r="1179" spans="1:60" x14ac:dyDescent="0.25">
      <c r="A1179">
        <v>1178</v>
      </c>
    </row>
    <row r="1180" spans="1:60" x14ac:dyDescent="0.25">
      <c r="A1180">
        <v>1179</v>
      </c>
    </row>
    <row r="1181" spans="1:60" x14ac:dyDescent="0.25">
      <c r="A1181">
        <v>1180</v>
      </c>
    </row>
    <row r="1182" spans="1:60" x14ac:dyDescent="0.25">
      <c r="A1182">
        <v>1181</v>
      </c>
    </row>
    <row r="1183" spans="1:60" x14ac:dyDescent="0.25">
      <c r="A1183">
        <v>1182</v>
      </c>
    </row>
    <row r="1184" spans="1:60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1" x14ac:dyDescent="0.25">
      <c r="A1233">
        <v>1232</v>
      </c>
    </row>
    <row r="1234" spans="1:11" x14ac:dyDescent="0.25">
      <c r="A1234">
        <v>1233</v>
      </c>
    </row>
    <row r="1235" spans="1:11" x14ac:dyDescent="0.25">
      <c r="A1235">
        <v>1234</v>
      </c>
    </row>
    <row r="1236" spans="1:11" x14ac:dyDescent="0.25">
      <c r="A1236">
        <v>1235</v>
      </c>
    </row>
    <row r="1237" spans="1:11" x14ac:dyDescent="0.25">
      <c r="A1237">
        <v>1236</v>
      </c>
    </row>
    <row r="1238" spans="1:11" x14ac:dyDescent="0.25">
      <c r="A1238">
        <v>1237</v>
      </c>
    </row>
    <row r="1239" spans="1:11" x14ac:dyDescent="0.25">
      <c r="A1239">
        <v>1238</v>
      </c>
    </row>
    <row r="1240" spans="1:11" x14ac:dyDescent="0.25">
      <c r="A1240">
        <v>1239</v>
      </c>
      <c r="J1240">
        <v>235.907815</v>
      </c>
      <c r="K1240">
        <v>14.279025000000001</v>
      </c>
    </row>
    <row r="1241" spans="1:11" x14ac:dyDescent="0.25">
      <c r="A1241">
        <v>1240</v>
      </c>
      <c r="B1241">
        <v>203.206435</v>
      </c>
      <c r="C1241">
        <v>3.4745159999999999</v>
      </c>
    </row>
    <row r="1242" spans="1:11" x14ac:dyDescent="0.25">
      <c r="A1242">
        <v>1241</v>
      </c>
      <c r="B1242">
        <v>203.169634</v>
      </c>
      <c r="C1242">
        <v>3.46861</v>
      </c>
      <c r="H1242">
        <v>214.37443200000001</v>
      </c>
      <c r="I1242">
        <v>7.6855830000000003</v>
      </c>
    </row>
    <row r="1243" spans="1:11" x14ac:dyDescent="0.25">
      <c r="A1243">
        <v>1242</v>
      </c>
      <c r="B1243">
        <v>203.169634</v>
      </c>
      <c r="C1243">
        <v>3.46861</v>
      </c>
      <c r="H1243">
        <v>214.37116900000001</v>
      </c>
      <c r="I1243">
        <v>7.6988430000000001</v>
      </c>
    </row>
    <row r="1244" spans="1:11" x14ac:dyDescent="0.25">
      <c r="A1244">
        <v>1243</v>
      </c>
      <c r="B1244">
        <v>203.169634</v>
      </c>
      <c r="C1244">
        <v>3.46861</v>
      </c>
      <c r="H1244">
        <v>214.37116900000001</v>
      </c>
      <c r="I1244">
        <v>7.6988430000000001</v>
      </c>
    </row>
    <row r="1245" spans="1:11" x14ac:dyDescent="0.25">
      <c r="A1245">
        <v>1244</v>
      </c>
      <c r="B1245">
        <v>203.169634</v>
      </c>
      <c r="C1245">
        <v>3.46861</v>
      </c>
      <c r="H1245">
        <v>214.37116900000001</v>
      </c>
      <c r="I1245">
        <v>7.6988430000000001</v>
      </c>
    </row>
    <row r="1246" spans="1:11" x14ac:dyDescent="0.25">
      <c r="A1246">
        <v>1245</v>
      </c>
      <c r="B1246">
        <v>203.169634</v>
      </c>
      <c r="C1246">
        <v>3.46861</v>
      </c>
      <c r="H1246">
        <v>214.37116900000001</v>
      </c>
      <c r="I1246">
        <v>7.6988430000000001</v>
      </c>
    </row>
    <row r="1247" spans="1:11" x14ac:dyDescent="0.25">
      <c r="A1247">
        <v>1246</v>
      </c>
      <c r="B1247">
        <v>203.169634</v>
      </c>
      <c r="C1247">
        <v>3.46861</v>
      </c>
      <c r="H1247">
        <v>214.37116900000001</v>
      </c>
      <c r="I1247">
        <v>7.6988430000000001</v>
      </c>
    </row>
    <row r="1248" spans="1:11" x14ac:dyDescent="0.25">
      <c r="A1248">
        <v>1247</v>
      </c>
      <c r="B1248">
        <v>203.169634</v>
      </c>
      <c r="C1248">
        <v>3.46861</v>
      </c>
      <c r="H1248">
        <v>214.37116900000001</v>
      </c>
      <c r="I1248">
        <v>7.6988430000000001</v>
      </c>
    </row>
    <row r="1249" spans="1:9" x14ac:dyDescent="0.25">
      <c r="A1249">
        <v>1248</v>
      </c>
      <c r="B1249">
        <v>203.169634</v>
      </c>
      <c r="C1249">
        <v>3.46861</v>
      </c>
      <c r="H1249">
        <v>214.37116900000001</v>
      </c>
      <c r="I1249">
        <v>7.6988430000000001</v>
      </c>
    </row>
    <row r="1250" spans="1:9" x14ac:dyDescent="0.25">
      <c r="A1250">
        <v>1249</v>
      </c>
      <c r="B1250">
        <v>203.169634</v>
      </c>
      <c r="C1250">
        <v>3.46861</v>
      </c>
      <c r="H1250">
        <v>214.37116900000001</v>
      </c>
      <c r="I1250">
        <v>7.6988430000000001</v>
      </c>
    </row>
    <row r="1251" spans="1:9" x14ac:dyDescent="0.25">
      <c r="A1251">
        <v>1250</v>
      </c>
      <c r="B1251">
        <v>203.169634</v>
      </c>
      <c r="C1251">
        <v>3.46861</v>
      </c>
      <c r="H1251">
        <v>214.37116900000001</v>
      </c>
      <c r="I1251">
        <v>7.6988430000000001</v>
      </c>
    </row>
    <row r="1252" spans="1:9" x14ac:dyDescent="0.25">
      <c r="A1252">
        <v>1251</v>
      </c>
      <c r="B1252">
        <v>203.169634</v>
      </c>
      <c r="C1252">
        <v>3.46861</v>
      </c>
      <c r="H1252">
        <v>214.37116900000001</v>
      </c>
      <c r="I1252">
        <v>7.6988430000000001</v>
      </c>
    </row>
    <row r="1253" spans="1:9" x14ac:dyDescent="0.25">
      <c r="A1253">
        <v>1252</v>
      </c>
      <c r="B1253">
        <v>203.169634</v>
      </c>
      <c r="C1253">
        <v>3.46861</v>
      </c>
      <c r="H1253">
        <v>214.37116900000001</v>
      </c>
      <c r="I1253">
        <v>7.6988430000000001</v>
      </c>
    </row>
    <row r="1254" spans="1:9" x14ac:dyDescent="0.25">
      <c r="A1254">
        <v>1253</v>
      </c>
      <c r="B1254">
        <v>203.169634</v>
      </c>
      <c r="C1254">
        <v>3.46861</v>
      </c>
      <c r="H1254">
        <v>214.37116900000001</v>
      </c>
      <c r="I1254">
        <v>7.6988430000000001</v>
      </c>
    </row>
    <row r="1255" spans="1:9" x14ac:dyDescent="0.25">
      <c r="A1255">
        <v>1254</v>
      </c>
      <c r="B1255">
        <v>203.169634</v>
      </c>
      <c r="C1255">
        <v>3.46861</v>
      </c>
      <c r="H1255">
        <v>214.37116900000001</v>
      </c>
      <c r="I1255">
        <v>7.6988430000000001</v>
      </c>
    </row>
    <row r="1256" spans="1:9" x14ac:dyDescent="0.25">
      <c r="A1256">
        <v>1255</v>
      </c>
      <c r="B1256">
        <v>203.206435</v>
      </c>
      <c r="C1256">
        <v>3.4745159999999999</v>
      </c>
      <c r="D1256">
        <v>194.70003700000001</v>
      </c>
      <c r="E1256">
        <v>6.6317029999999999</v>
      </c>
      <c r="H1256">
        <v>214.37116900000001</v>
      </c>
      <c r="I1256">
        <v>7.6988430000000001</v>
      </c>
    </row>
    <row r="1257" spans="1:9" x14ac:dyDescent="0.25">
      <c r="A1257">
        <v>1256</v>
      </c>
      <c r="D1257">
        <v>194.65773200000001</v>
      </c>
      <c r="E1257">
        <v>6.5463389999999997</v>
      </c>
      <c r="H1257">
        <v>214.37443200000001</v>
      </c>
      <c r="I1257">
        <v>7.6855830000000003</v>
      </c>
    </row>
    <row r="1258" spans="1:9" x14ac:dyDescent="0.25">
      <c r="A1258">
        <v>1257</v>
      </c>
      <c r="D1258">
        <v>194.65773200000001</v>
      </c>
      <c r="E1258">
        <v>6.5463389999999997</v>
      </c>
    </row>
    <row r="1259" spans="1:9" x14ac:dyDescent="0.25">
      <c r="A1259">
        <v>1258</v>
      </c>
      <c r="D1259">
        <v>194.65773200000001</v>
      </c>
      <c r="E1259">
        <v>6.5463389999999997</v>
      </c>
      <c r="F1259">
        <v>204.98940099999999</v>
      </c>
      <c r="G1259">
        <v>2.2753190000000001</v>
      </c>
    </row>
    <row r="1260" spans="1:9" x14ac:dyDescent="0.25">
      <c r="A1260">
        <v>1259</v>
      </c>
      <c r="D1260">
        <v>194.65773200000001</v>
      </c>
      <c r="E1260">
        <v>6.5463389999999997</v>
      </c>
      <c r="F1260">
        <v>204.78399100000001</v>
      </c>
      <c r="G1260">
        <v>2.1495690000000001</v>
      </c>
    </row>
    <row r="1261" spans="1:9" x14ac:dyDescent="0.25">
      <c r="A1261">
        <v>1260</v>
      </c>
      <c r="D1261">
        <v>194.65773200000001</v>
      </c>
      <c r="E1261">
        <v>6.5463389999999997</v>
      </c>
      <c r="F1261">
        <v>204.78399100000001</v>
      </c>
      <c r="G1261">
        <v>2.1495690000000001</v>
      </c>
    </row>
    <row r="1262" spans="1:9" x14ac:dyDescent="0.25">
      <c r="A1262">
        <v>1261</v>
      </c>
      <c r="D1262">
        <v>194.65773200000001</v>
      </c>
      <c r="E1262">
        <v>6.5463389999999997</v>
      </c>
      <c r="F1262">
        <v>204.78399100000001</v>
      </c>
      <c r="G1262">
        <v>2.1495690000000001</v>
      </c>
    </row>
    <row r="1263" spans="1:9" x14ac:dyDescent="0.25">
      <c r="A1263">
        <v>1262</v>
      </c>
      <c r="D1263">
        <v>194.65773200000001</v>
      </c>
      <c r="E1263">
        <v>6.5463389999999997</v>
      </c>
      <c r="F1263">
        <v>204.78399100000001</v>
      </c>
      <c r="G1263">
        <v>2.1495690000000001</v>
      </c>
    </row>
    <row r="1264" spans="1:9" x14ac:dyDescent="0.25">
      <c r="A1264">
        <v>1263</v>
      </c>
      <c r="D1264">
        <v>194.65773200000001</v>
      </c>
      <c r="E1264">
        <v>6.5463389999999997</v>
      </c>
      <c r="F1264">
        <v>204.78399100000001</v>
      </c>
      <c r="G1264">
        <v>2.1495690000000001</v>
      </c>
    </row>
    <row r="1265" spans="1:9" x14ac:dyDescent="0.25">
      <c r="A1265">
        <v>1264</v>
      </c>
      <c r="D1265">
        <v>194.65773200000001</v>
      </c>
      <c r="E1265">
        <v>6.5463389999999997</v>
      </c>
      <c r="F1265">
        <v>204.78399100000001</v>
      </c>
      <c r="G1265">
        <v>2.1495690000000001</v>
      </c>
    </row>
    <row r="1266" spans="1:9" x14ac:dyDescent="0.25">
      <c r="A1266">
        <v>1265</v>
      </c>
      <c r="D1266">
        <v>194.65773200000001</v>
      </c>
      <c r="E1266">
        <v>6.5463389999999997</v>
      </c>
      <c r="F1266">
        <v>204.78399100000001</v>
      </c>
      <c r="G1266">
        <v>2.1495690000000001</v>
      </c>
    </row>
    <row r="1267" spans="1:9" x14ac:dyDescent="0.25">
      <c r="A1267">
        <v>1266</v>
      </c>
      <c r="D1267">
        <v>194.65773200000001</v>
      </c>
      <c r="E1267">
        <v>6.5463389999999997</v>
      </c>
      <c r="F1267">
        <v>204.78399100000001</v>
      </c>
      <c r="G1267">
        <v>2.1495690000000001</v>
      </c>
    </row>
    <row r="1268" spans="1:9" x14ac:dyDescent="0.25">
      <c r="A1268">
        <v>1267</v>
      </c>
      <c r="D1268">
        <v>194.65773200000001</v>
      </c>
      <c r="E1268">
        <v>6.5463389999999997</v>
      </c>
      <c r="F1268">
        <v>204.78399100000001</v>
      </c>
      <c r="G1268">
        <v>2.1495690000000001</v>
      </c>
    </row>
    <row r="1269" spans="1:9" x14ac:dyDescent="0.25">
      <c r="A1269">
        <v>1268</v>
      </c>
      <c r="D1269">
        <v>194.65773200000001</v>
      </c>
      <c r="E1269">
        <v>6.5463389999999997</v>
      </c>
      <c r="F1269">
        <v>204.78399100000001</v>
      </c>
      <c r="G1269">
        <v>2.1495690000000001</v>
      </c>
      <c r="H1269">
        <v>198.79699600000001</v>
      </c>
      <c r="I1269">
        <v>6.7735570000000003</v>
      </c>
    </row>
    <row r="1270" spans="1:9" x14ac:dyDescent="0.25">
      <c r="A1270">
        <v>1269</v>
      </c>
      <c r="B1270">
        <v>186.13149899999999</v>
      </c>
      <c r="C1270">
        <v>4.8905329999999996</v>
      </c>
      <c r="D1270">
        <v>194.70003700000001</v>
      </c>
      <c r="E1270">
        <v>6.6317029999999999</v>
      </c>
      <c r="F1270">
        <v>204.78399100000001</v>
      </c>
      <c r="G1270">
        <v>2.1495690000000001</v>
      </c>
      <c r="H1270">
        <v>198.81587500000001</v>
      </c>
      <c r="I1270">
        <v>6.8883530000000004</v>
      </c>
    </row>
    <row r="1271" spans="1:9" x14ac:dyDescent="0.25">
      <c r="A1271">
        <v>1270</v>
      </c>
      <c r="B1271">
        <v>186.145781</v>
      </c>
      <c r="C1271">
        <v>4.8364669999999998</v>
      </c>
      <c r="F1271">
        <v>204.98940099999999</v>
      </c>
      <c r="G1271">
        <v>2.2753190000000001</v>
      </c>
      <c r="H1271">
        <v>198.81587500000001</v>
      </c>
      <c r="I1271">
        <v>6.8883530000000004</v>
      </c>
    </row>
    <row r="1272" spans="1:9" x14ac:dyDescent="0.25">
      <c r="A1272">
        <v>1271</v>
      </c>
      <c r="B1272">
        <v>186.145781</v>
      </c>
      <c r="C1272">
        <v>4.8364669999999998</v>
      </c>
      <c r="F1272">
        <v>204.98940099999999</v>
      </c>
      <c r="G1272">
        <v>2.2753190000000001</v>
      </c>
      <c r="H1272">
        <v>198.81587500000001</v>
      </c>
      <c r="I1272">
        <v>6.8883530000000004</v>
      </c>
    </row>
    <row r="1273" spans="1:9" x14ac:dyDescent="0.25">
      <c r="A1273">
        <v>1272</v>
      </c>
      <c r="B1273">
        <v>186.145781</v>
      </c>
      <c r="C1273">
        <v>4.8364669999999998</v>
      </c>
      <c r="H1273">
        <v>198.81587500000001</v>
      </c>
      <c r="I1273">
        <v>6.8883530000000004</v>
      </c>
    </row>
    <row r="1274" spans="1:9" x14ac:dyDescent="0.25">
      <c r="A1274">
        <v>1273</v>
      </c>
      <c r="B1274">
        <v>186.145781</v>
      </c>
      <c r="C1274">
        <v>4.8364669999999998</v>
      </c>
      <c r="H1274">
        <v>198.81587500000001</v>
      </c>
      <c r="I1274">
        <v>6.8883530000000004</v>
      </c>
    </row>
    <row r="1275" spans="1:9" x14ac:dyDescent="0.25">
      <c r="A1275">
        <v>1274</v>
      </c>
      <c r="B1275">
        <v>186.145781</v>
      </c>
      <c r="C1275">
        <v>4.8364669999999998</v>
      </c>
      <c r="H1275">
        <v>198.81587500000001</v>
      </c>
      <c r="I1275">
        <v>6.8883530000000004</v>
      </c>
    </row>
    <row r="1276" spans="1:9" x14ac:dyDescent="0.25">
      <c r="A1276">
        <v>1275</v>
      </c>
      <c r="B1276">
        <v>186.145781</v>
      </c>
      <c r="C1276">
        <v>4.8364669999999998</v>
      </c>
      <c r="H1276">
        <v>198.81587500000001</v>
      </c>
      <c r="I1276">
        <v>6.8883530000000004</v>
      </c>
    </row>
    <row r="1277" spans="1:9" x14ac:dyDescent="0.25">
      <c r="A1277">
        <v>1276</v>
      </c>
      <c r="B1277">
        <v>186.145781</v>
      </c>
      <c r="C1277">
        <v>4.8364669999999998</v>
      </c>
      <c r="H1277">
        <v>198.81587500000001</v>
      </c>
      <c r="I1277">
        <v>6.8883530000000004</v>
      </c>
    </row>
    <row r="1278" spans="1:9" x14ac:dyDescent="0.25">
      <c r="A1278">
        <v>1277</v>
      </c>
      <c r="B1278">
        <v>186.145781</v>
      </c>
      <c r="C1278">
        <v>4.8364669999999998</v>
      </c>
      <c r="H1278">
        <v>198.81587500000001</v>
      </c>
      <c r="I1278">
        <v>6.8883530000000004</v>
      </c>
    </row>
    <row r="1279" spans="1:9" x14ac:dyDescent="0.25">
      <c r="A1279">
        <v>1278</v>
      </c>
      <c r="B1279">
        <v>186.145781</v>
      </c>
      <c r="C1279">
        <v>4.8364669999999998</v>
      </c>
      <c r="H1279">
        <v>198.81587500000001</v>
      </c>
      <c r="I1279">
        <v>6.8883530000000004</v>
      </c>
    </row>
    <row r="1280" spans="1:9" x14ac:dyDescent="0.25">
      <c r="A1280">
        <v>1279</v>
      </c>
      <c r="B1280">
        <v>186.145781</v>
      </c>
      <c r="C1280">
        <v>4.8364669999999998</v>
      </c>
      <c r="H1280">
        <v>198.81587500000001</v>
      </c>
      <c r="I1280">
        <v>6.8883530000000004</v>
      </c>
    </row>
    <row r="1281" spans="1:9" x14ac:dyDescent="0.25">
      <c r="A1281">
        <v>1280</v>
      </c>
      <c r="B1281">
        <v>186.145781</v>
      </c>
      <c r="C1281">
        <v>4.8364669999999998</v>
      </c>
      <c r="H1281">
        <v>198.81587500000001</v>
      </c>
      <c r="I1281">
        <v>6.8883530000000004</v>
      </c>
    </row>
    <row r="1282" spans="1:9" x14ac:dyDescent="0.25">
      <c r="A1282">
        <v>1281</v>
      </c>
      <c r="B1282">
        <v>186.13149899999999</v>
      </c>
      <c r="C1282">
        <v>4.8905329999999996</v>
      </c>
      <c r="D1282">
        <v>177.74569700000001</v>
      </c>
      <c r="E1282">
        <v>7.637505</v>
      </c>
      <c r="H1282">
        <v>198.79699600000001</v>
      </c>
      <c r="I1282">
        <v>6.7735570000000003</v>
      </c>
    </row>
    <row r="1283" spans="1:9" x14ac:dyDescent="0.25">
      <c r="A1283">
        <v>1282</v>
      </c>
      <c r="B1283">
        <v>186.13149899999999</v>
      </c>
      <c r="C1283">
        <v>4.8905329999999996</v>
      </c>
      <c r="D1283">
        <v>177.682749</v>
      </c>
      <c r="E1283">
        <v>7.5722820000000004</v>
      </c>
      <c r="H1283">
        <v>198.79699600000001</v>
      </c>
      <c r="I1283">
        <v>6.7735570000000003</v>
      </c>
    </row>
    <row r="1284" spans="1:9" x14ac:dyDescent="0.25">
      <c r="A1284">
        <v>1283</v>
      </c>
      <c r="D1284">
        <v>177.682749</v>
      </c>
      <c r="E1284">
        <v>7.5722820000000004</v>
      </c>
    </row>
    <row r="1285" spans="1:9" x14ac:dyDescent="0.25">
      <c r="A1285">
        <v>1284</v>
      </c>
      <c r="D1285">
        <v>177.682749</v>
      </c>
      <c r="E1285">
        <v>7.5722820000000004</v>
      </c>
    </row>
    <row r="1286" spans="1:9" x14ac:dyDescent="0.25">
      <c r="A1286">
        <v>1285</v>
      </c>
      <c r="D1286">
        <v>177.682749</v>
      </c>
      <c r="E1286">
        <v>7.5722820000000004</v>
      </c>
      <c r="F1286">
        <v>188.48445699999999</v>
      </c>
      <c r="G1286">
        <v>3.5097019999999999</v>
      </c>
    </row>
    <row r="1287" spans="1:9" x14ac:dyDescent="0.25">
      <c r="A1287">
        <v>1286</v>
      </c>
      <c r="D1287">
        <v>177.682749</v>
      </c>
      <c r="E1287">
        <v>7.5722820000000004</v>
      </c>
      <c r="F1287">
        <v>188.396063</v>
      </c>
      <c r="G1287">
        <v>3.3708770000000001</v>
      </c>
    </row>
    <row r="1288" spans="1:9" x14ac:dyDescent="0.25">
      <c r="A1288">
        <v>1287</v>
      </c>
      <c r="D1288">
        <v>177.682749</v>
      </c>
      <c r="E1288">
        <v>7.5722820000000004</v>
      </c>
      <c r="F1288">
        <v>188.396063</v>
      </c>
      <c r="G1288">
        <v>3.3708770000000001</v>
      </c>
    </row>
    <row r="1289" spans="1:9" x14ac:dyDescent="0.25">
      <c r="A1289">
        <v>1288</v>
      </c>
      <c r="D1289">
        <v>177.682749</v>
      </c>
      <c r="E1289">
        <v>7.5722820000000004</v>
      </c>
      <c r="F1289">
        <v>188.396063</v>
      </c>
      <c r="G1289">
        <v>3.3708770000000001</v>
      </c>
    </row>
    <row r="1290" spans="1:9" x14ac:dyDescent="0.25">
      <c r="A1290">
        <v>1289</v>
      </c>
      <c r="D1290">
        <v>177.682749</v>
      </c>
      <c r="E1290">
        <v>7.5722820000000004</v>
      </c>
      <c r="F1290">
        <v>188.396063</v>
      </c>
      <c r="G1290">
        <v>3.3708770000000001</v>
      </c>
    </row>
    <row r="1291" spans="1:9" x14ac:dyDescent="0.25">
      <c r="A1291">
        <v>1290</v>
      </c>
      <c r="D1291">
        <v>177.682749</v>
      </c>
      <c r="E1291">
        <v>7.5722820000000004</v>
      </c>
      <c r="F1291">
        <v>188.396063</v>
      </c>
      <c r="G1291">
        <v>3.3708770000000001</v>
      </c>
    </row>
    <row r="1292" spans="1:9" x14ac:dyDescent="0.25">
      <c r="A1292">
        <v>1291</v>
      </c>
      <c r="D1292">
        <v>177.682749</v>
      </c>
      <c r="E1292">
        <v>7.5722820000000004</v>
      </c>
      <c r="F1292">
        <v>188.396063</v>
      </c>
      <c r="G1292">
        <v>3.3708770000000001</v>
      </c>
    </row>
    <row r="1293" spans="1:9" x14ac:dyDescent="0.25">
      <c r="A1293">
        <v>1292</v>
      </c>
      <c r="D1293">
        <v>177.74569700000001</v>
      </c>
      <c r="E1293">
        <v>7.637505</v>
      </c>
      <c r="F1293">
        <v>188.396063</v>
      </c>
      <c r="G1293">
        <v>3.3708770000000001</v>
      </c>
    </row>
    <row r="1294" spans="1:9" x14ac:dyDescent="0.25">
      <c r="A1294">
        <v>1293</v>
      </c>
      <c r="B1294">
        <v>169.24369300000001</v>
      </c>
      <c r="C1294">
        <v>5.3602160000000003</v>
      </c>
      <c r="F1294">
        <v>188.396063</v>
      </c>
      <c r="G1294">
        <v>3.3708770000000001</v>
      </c>
    </row>
    <row r="1295" spans="1:9" x14ac:dyDescent="0.25">
      <c r="A1295">
        <v>1294</v>
      </c>
      <c r="B1295">
        <v>169.219765</v>
      </c>
      <c r="C1295">
        <v>5.3250310000000001</v>
      </c>
      <c r="F1295">
        <v>188.396063</v>
      </c>
      <c r="G1295">
        <v>3.3708770000000001</v>
      </c>
      <c r="H1295">
        <v>181.000823</v>
      </c>
      <c r="I1295">
        <v>8.0889129999999998</v>
      </c>
    </row>
    <row r="1296" spans="1:9" x14ac:dyDescent="0.25">
      <c r="A1296">
        <v>1295</v>
      </c>
      <c r="B1296">
        <v>169.219765</v>
      </c>
      <c r="C1296">
        <v>5.3250310000000001</v>
      </c>
      <c r="F1296">
        <v>188.48445699999999</v>
      </c>
      <c r="G1296">
        <v>3.5097019999999999</v>
      </c>
      <c r="H1296">
        <v>181.009253</v>
      </c>
      <c r="I1296">
        <v>8.1585280000000004</v>
      </c>
    </row>
    <row r="1297" spans="1:9" x14ac:dyDescent="0.25">
      <c r="A1297">
        <v>1296</v>
      </c>
      <c r="B1297">
        <v>169.219765</v>
      </c>
      <c r="C1297">
        <v>5.3250310000000001</v>
      </c>
      <c r="H1297">
        <v>181.009253</v>
      </c>
      <c r="I1297">
        <v>8.1585280000000004</v>
      </c>
    </row>
    <row r="1298" spans="1:9" x14ac:dyDescent="0.25">
      <c r="A1298">
        <v>1297</v>
      </c>
      <c r="B1298">
        <v>169.219765</v>
      </c>
      <c r="C1298">
        <v>5.3250310000000001</v>
      </c>
      <c r="H1298">
        <v>181.009253</v>
      </c>
      <c r="I1298">
        <v>8.1585280000000004</v>
      </c>
    </row>
    <row r="1299" spans="1:9" x14ac:dyDescent="0.25">
      <c r="A1299">
        <v>1298</v>
      </c>
      <c r="B1299">
        <v>169.219765</v>
      </c>
      <c r="C1299">
        <v>5.3250310000000001</v>
      </c>
      <c r="H1299">
        <v>181.009253</v>
      </c>
      <c r="I1299">
        <v>8.1585280000000004</v>
      </c>
    </row>
    <row r="1300" spans="1:9" x14ac:dyDescent="0.25">
      <c r="A1300">
        <v>1299</v>
      </c>
      <c r="B1300">
        <v>169.219765</v>
      </c>
      <c r="C1300">
        <v>5.3250310000000001</v>
      </c>
      <c r="H1300">
        <v>181.009253</v>
      </c>
      <c r="I1300">
        <v>8.1585280000000004</v>
      </c>
    </row>
    <row r="1301" spans="1:9" x14ac:dyDescent="0.25">
      <c r="A1301">
        <v>1300</v>
      </c>
      <c r="B1301">
        <v>169.219765</v>
      </c>
      <c r="C1301">
        <v>5.3250310000000001</v>
      </c>
      <c r="H1301">
        <v>181.009253</v>
      </c>
      <c r="I1301">
        <v>8.1585280000000004</v>
      </c>
    </row>
    <row r="1302" spans="1:9" x14ac:dyDescent="0.25">
      <c r="A1302">
        <v>1301</v>
      </c>
      <c r="B1302">
        <v>169.219765</v>
      </c>
      <c r="C1302">
        <v>5.3250310000000001</v>
      </c>
      <c r="H1302">
        <v>181.009253</v>
      </c>
      <c r="I1302">
        <v>8.1585280000000004</v>
      </c>
    </row>
    <row r="1303" spans="1:9" x14ac:dyDescent="0.25">
      <c r="A1303">
        <v>1302</v>
      </c>
      <c r="B1303">
        <v>169.219765</v>
      </c>
      <c r="C1303">
        <v>5.3250310000000001</v>
      </c>
      <c r="H1303">
        <v>181.009253</v>
      </c>
      <c r="I1303">
        <v>8.1585280000000004</v>
      </c>
    </row>
    <row r="1304" spans="1:9" x14ac:dyDescent="0.25">
      <c r="A1304">
        <v>1303</v>
      </c>
      <c r="B1304">
        <v>169.219765</v>
      </c>
      <c r="C1304">
        <v>5.3250310000000001</v>
      </c>
      <c r="H1304">
        <v>181.009253</v>
      </c>
      <c r="I1304">
        <v>8.1585280000000004</v>
      </c>
    </row>
    <row r="1305" spans="1:9" x14ac:dyDescent="0.25">
      <c r="A1305">
        <v>1304</v>
      </c>
      <c r="B1305">
        <v>169.219765</v>
      </c>
      <c r="C1305">
        <v>5.3250310000000001</v>
      </c>
      <c r="H1305">
        <v>181.009253</v>
      </c>
      <c r="I1305">
        <v>8.1585280000000004</v>
      </c>
    </row>
    <row r="1306" spans="1:9" x14ac:dyDescent="0.25">
      <c r="A1306">
        <v>1305</v>
      </c>
      <c r="B1306">
        <v>169.24369300000001</v>
      </c>
      <c r="C1306">
        <v>5.3602160000000003</v>
      </c>
      <c r="D1306">
        <v>162.095561</v>
      </c>
      <c r="E1306">
        <v>7.759468</v>
      </c>
      <c r="H1306">
        <v>181.000823</v>
      </c>
      <c r="I1306">
        <v>8.0889129999999998</v>
      </c>
    </row>
    <row r="1307" spans="1:9" x14ac:dyDescent="0.25">
      <c r="A1307">
        <v>1306</v>
      </c>
      <c r="B1307">
        <v>169.24369300000001</v>
      </c>
      <c r="C1307">
        <v>5.3602160000000003</v>
      </c>
      <c r="D1307">
        <v>162.02862199999998</v>
      </c>
      <c r="E1307">
        <v>7.7188309999999998</v>
      </c>
      <c r="H1307">
        <v>181.000823</v>
      </c>
      <c r="I1307">
        <v>8.0889129999999998</v>
      </c>
    </row>
    <row r="1308" spans="1:9" x14ac:dyDescent="0.25">
      <c r="A1308">
        <v>1307</v>
      </c>
      <c r="D1308">
        <v>162.02862199999998</v>
      </c>
      <c r="E1308">
        <v>7.7188309999999998</v>
      </c>
    </row>
    <row r="1309" spans="1:9" x14ac:dyDescent="0.25">
      <c r="A1309">
        <v>1308</v>
      </c>
      <c r="D1309">
        <v>162.02862199999998</v>
      </c>
      <c r="E1309">
        <v>7.7188309999999998</v>
      </c>
    </row>
    <row r="1310" spans="1:9" x14ac:dyDescent="0.25">
      <c r="A1310">
        <v>1309</v>
      </c>
      <c r="D1310">
        <v>162.02862199999998</v>
      </c>
      <c r="E1310">
        <v>7.7188309999999998</v>
      </c>
      <c r="F1310">
        <v>170.94306599999999</v>
      </c>
      <c r="G1310">
        <v>4.6974900000000002</v>
      </c>
    </row>
    <row r="1311" spans="1:9" x14ac:dyDescent="0.25">
      <c r="A1311">
        <v>1310</v>
      </c>
      <c r="D1311">
        <v>162.02862199999998</v>
      </c>
      <c r="E1311">
        <v>7.7188309999999998</v>
      </c>
      <c r="F1311">
        <v>170.882992</v>
      </c>
      <c r="G1311">
        <v>4.4945029999999999</v>
      </c>
    </row>
    <row r="1312" spans="1:9" x14ac:dyDescent="0.25">
      <c r="A1312">
        <v>1311</v>
      </c>
      <c r="D1312">
        <v>162.02862199999998</v>
      </c>
      <c r="E1312">
        <v>7.7188309999999998</v>
      </c>
      <c r="F1312">
        <v>170.882992</v>
      </c>
      <c r="G1312">
        <v>4.4945029999999999</v>
      </c>
    </row>
    <row r="1313" spans="1:9" x14ac:dyDescent="0.25">
      <c r="A1313">
        <v>1312</v>
      </c>
      <c r="D1313">
        <v>162.02862199999998</v>
      </c>
      <c r="E1313">
        <v>7.7188309999999998</v>
      </c>
      <c r="F1313">
        <v>170.882992</v>
      </c>
      <c r="G1313">
        <v>4.4945029999999999</v>
      </c>
    </row>
    <row r="1314" spans="1:9" x14ac:dyDescent="0.25">
      <c r="A1314">
        <v>1313</v>
      </c>
      <c r="D1314">
        <v>162.02862199999998</v>
      </c>
      <c r="E1314">
        <v>7.7188309999999998</v>
      </c>
      <c r="F1314">
        <v>170.882992</v>
      </c>
      <c r="G1314">
        <v>4.4945029999999999</v>
      </c>
    </row>
    <row r="1315" spans="1:9" x14ac:dyDescent="0.25">
      <c r="A1315">
        <v>1314</v>
      </c>
      <c r="D1315">
        <v>162.02862199999998</v>
      </c>
      <c r="E1315">
        <v>7.7188309999999998</v>
      </c>
      <c r="F1315">
        <v>170.882992</v>
      </c>
      <c r="G1315">
        <v>4.4945029999999999</v>
      </c>
    </row>
    <row r="1316" spans="1:9" x14ac:dyDescent="0.25">
      <c r="A1316">
        <v>1315</v>
      </c>
      <c r="D1316">
        <v>162.02862199999998</v>
      </c>
      <c r="E1316">
        <v>7.7188309999999998</v>
      </c>
      <c r="F1316">
        <v>170.882992</v>
      </c>
      <c r="G1316">
        <v>4.4945029999999999</v>
      </c>
    </row>
    <row r="1317" spans="1:9" x14ac:dyDescent="0.25">
      <c r="A1317">
        <v>1316</v>
      </c>
      <c r="D1317">
        <v>162.02862199999998</v>
      </c>
      <c r="E1317">
        <v>7.7188309999999998</v>
      </c>
      <c r="F1317">
        <v>170.882992</v>
      </c>
      <c r="G1317">
        <v>4.4945029999999999</v>
      </c>
    </row>
    <row r="1318" spans="1:9" x14ac:dyDescent="0.25">
      <c r="A1318">
        <v>1317</v>
      </c>
      <c r="D1318">
        <v>162.095561</v>
      </c>
      <c r="E1318">
        <v>7.759468</v>
      </c>
      <c r="F1318">
        <v>170.882992</v>
      </c>
      <c r="G1318">
        <v>4.4945029999999999</v>
      </c>
    </row>
    <row r="1319" spans="1:9" x14ac:dyDescent="0.25">
      <c r="A1319">
        <v>1318</v>
      </c>
      <c r="B1319">
        <v>155.345023</v>
      </c>
      <c r="C1319">
        <v>6.3211890000000004</v>
      </c>
      <c r="F1319">
        <v>170.94306599999999</v>
      </c>
      <c r="G1319">
        <v>4.6974900000000002</v>
      </c>
      <c r="H1319">
        <v>164.92603</v>
      </c>
      <c r="I1319">
        <v>8.7804640000000003</v>
      </c>
    </row>
    <row r="1320" spans="1:9" x14ac:dyDescent="0.25">
      <c r="A1320">
        <v>1319</v>
      </c>
      <c r="B1320">
        <v>155.277781</v>
      </c>
      <c r="C1320">
        <v>6.253241</v>
      </c>
      <c r="F1320">
        <v>170.94306599999999</v>
      </c>
      <c r="G1320">
        <v>4.6974900000000002</v>
      </c>
      <c r="H1320">
        <v>164.914872</v>
      </c>
      <c r="I1320">
        <v>9.0378710000000009</v>
      </c>
    </row>
    <row r="1321" spans="1:9" x14ac:dyDescent="0.25">
      <c r="A1321">
        <v>1320</v>
      </c>
      <c r="B1321">
        <v>155.277781</v>
      </c>
      <c r="C1321">
        <v>6.253241</v>
      </c>
      <c r="H1321">
        <v>164.914872</v>
      </c>
      <c r="I1321">
        <v>9.0378710000000009</v>
      </c>
    </row>
    <row r="1322" spans="1:9" x14ac:dyDescent="0.25">
      <c r="A1322">
        <v>1321</v>
      </c>
      <c r="B1322">
        <v>155.277781</v>
      </c>
      <c r="C1322">
        <v>6.253241</v>
      </c>
      <c r="H1322">
        <v>164.914872</v>
      </c>
      <c r="I1322">
        <v>9.0378710000000009</v>
      </c>
    </row>
    <row r="1323" spans="1:9" x14ac:dyDescent="0.25">
      <c r="A1323">
        <v>1322</v>
      </c>
      <c r="B1323">
        <v>155.277781</v>
      </c>
      <c r="C1323">
        <v>6.253241</v>
      </c>
      <c r="H1323">
        <v>164.914872</v>
      </c>
      <c r="I1323">
        <v>9.0378710000000009</v>
      </c>
    </row>
    <row r="1324" spans="1:9" x14ac:dyDescent="0.25">
      <c r="A1324">
        <v>1323</v>
      </c>
      <c r="B1324">
        <v>155.277781</v>
      </c>
      <c r="C1324">
        <v>6.253241</v>
      </c>
      <c r="H1324">
        <v>164.914872</v>
      </c>
      <c r="I1324">
        <v>9.0378710000000009</v>
      </c>
    </row>
    <row r="1325" spans="1:9" x14ac:dyDescent="0.25">
      <c r="A1325">
        <v>1324</v>
      </c>
      <c r="B1325">
        <v>155.277781</v>
      </c>
      <c r="C1325">
        <v>6.253241</v>
      </c>
      <c r="H1325">
        <v>164.914872</v>
      </c>
      <c r="I1325">
        <v>9.0378710000000009</v>
      </c>
    </row>
    <row r="1326" spans="1:9" x14ac:dyDescent="0.25">
      <c r="A1326">
        <v>1325</v>
      </c>
      <c r="B1326">
        <v>155.277781</v>
      </c>
      <c r="C1326">
        <v>6.253241</v>
      </c>
      <c r="H1326">
        <v>164.914872</v>
      </c>
      <c r="I1326">
        <v>9.0378710000000009</v>
      </c>
    </row>
    <row r="1327" spans="1:9" x14ac:dyDescent="0.25">
      <c r="A1327">
        <v>1326</v>
      </c>
      <c r="B1327">
        <v>155.277781</v>
      </c>
      <c r="C1327">
        <v>6.253241</v>
      </c>
      <c r="H1327">
        <v>164.914872</v>
      </c>
      <c r="I1327">
        <v>9.0378710000000009</v>
      </c>
    </row>
    <row r="1328" spans="1:9" x14ac:dyDescent="0.25">
      <c r="A1328">
        <v>1327</v>
      </c>
      <c r="B1328">
        <v>155.277781</v>
      </c>
      <c r="C1328">
        <v>6.253241</v>
      </c>
      <c r="H1328">
        <v>164.914872</v>
      </c>
      <c r="I1328">
        <v>9.0378710000000009</v>
      </c>
    </row>
    <row r="1329" spans="1:15" x14ac:dyDescent="0.25">
      <c r="A1329">
        <v>1328</v>
      </c>
      <c r="B1329">
        <v>155.277781</v>
      </c>
      <c r="C1329">
        <v>6.253241</v>
      </c>
      <c r="D1329">
        <v>150.067497</v>
      </c>
      <c r="E1329">
        <v>8.7537599999999998</v>
      </c>
      <c r="H1329">
        <v>164.92603</v>
      </c>
      <c r="I1329">
        <v>8.7804640000000003</v>
      </c>
    </row>
    <row r="1330" spans="1:15" x14ac:dyDescent="0.25">
      <c r="A1330">
        <v>1329</v>
      </c>
      <c r="B1330">
        <v>155.345023</v>
      </c>
      <c r="C1330">
        <v>6.3211890000000004</v>
      </c>
      <c r="D1330">
        <v>150.04341700000001</v>
      </c>
      <c r="E1330">
        <v>8.6959079999999993</v>
      </c>
      <c r="H1330">
        <v>164.92603</v>
      </c>
      <c r="I1330">
        <v>8.7804640000000003</v>
      </c>
    </row>
    <row r="1331" spans="1:15" x14ac:dyDescent="0.25">
      <c r="A1331">
        <v>1330</v>
      </c>
      <c r="D1331">
        <v>150.04341700000001</v>
      </c>
      <c r="E1331">
        <v>8.6959079999999993</v>
      </c>
    </row>
    <row r="1332" spans="1:15" x14ac:dyDescent="0.25">
      <c r="A1332">
        <v>1331</v>
      </c>
      <c r="D1332">
        <v>150.04341700000001</v>
      </c>
      <c r="E1332">
        <v>8.6959079999999993</v>
      </c>
    </row>
    <row r="1333" spans="1:15" x14ac:dyDescent="0.25">
      <c r="A1333">
        <v>1332</v>
      </c>
      <c r="D1333">
        <v>150.04341700000001</v>
      </c>
      <c r="E1333">
        <v>8.6959079999999993</v>
      </c>
    </row>
    <row r="1334" spans="1:15" x14ac:dyDescent="0.25">
      <c r="A1334">
        <v>1333</v>
      </c>
      <c r="D1334">
        <v>150.04341700000001</v>
      </c>
      <c r="E1334">
        <v>8.6959079999999993</v>
      </c>
      <c r="F1334">
        <v>156.68304599999999</v>
      </c>
      <c r="G1334">
        <v>6.3984269999999999</v>
      </c>
    </row>
    <row r="1335" spans="1:15" x14ac:dyDescent="0.25">
      <c r="A1335">
        <v>1334</v>
      </c>
      <c r="D1335">
        <v>150.04341700000001</v>
      </c>
      <c r="E1335">
        <v>8.6959079999999993</v>
      </c>
      <c r="F1335">
        <v>156.64750599999999</v>
      </c>
      <c r="G1335">
        <v>6.1066919999999998</v>
      </c>
    </row>
    <row r="1336" spans="1:15" x14ac:dyDescent="0.25">
      <c r="A1336">
        <v>1335</v>
      </c>
      <c r="D1336">
        <v>150.04341700000001</v>
      </c>
      <c r="E1336">
        <v>8.6959079999999993</v>
      </c>
      <c r="F1336">
        <v>156.64750599999999</v>
      </c>
      <c r="G1336">
        <v>6.1066919999999998</v>
      </c>
    </row>
    <row r="1337" spans="1:15" x14ac:dyDescent="0.25">
      <c r="A1337">
        <v>1336</v>
      </c>
      <c r="D1337">
        <v>150.04341700000001</v>
      </c>
      <c r="E1337">
        <v>8.6959079999999993</v>
      </c>
      <c r="F1337">
        <v>156.64750599999999</v>
      </c>
      <c r="G1337">
        <v>6.1066919999999998</v>
      </c>
    </row>
    <row r="1338" spans="1:15" x14ac:dyDescent="0.25">
      <c r="A1338">
        <v>1337</v>
      </c>
      <c r="D1338">
        <v>150.04341700000001</v>
      </c>
      <c r="E1338">
        <v>8.6959079999999993</v>
      </c>
      <c r="F1338">
        <v>156.64750599999999</v>
      </c>
      <c r="G1338">
        <v>6.1066919999999998</v>
      </c>
    </row>
    <row r="1339" spans="1:15" x14ac:dyDescent="0.25">
      <c r="A1339">
        <v>1338</v>
      </c>
      <c r="D1339">
        <v>150.04341700000001</v>
      </c>
      <c r="E1339">
        <v>8.6959079999999993</v>
      </c>
      <c r="F1339">
        <v>156.64750599999999</v>
      </c>
      <c r="G1339">
        <v>6.1066919999999998</v>
      </c>
    </row>
    <row r="1340" spans="1:15" x14ac:dyDescent="0.25">
      <c r="A1340">
        <v>1339</v>
      </c>
      <c r="D1340">
        <v>150.067497</v>
      </c>
      <c r="E1340">
        <v>8.7537599999999998</v>
      </c>
      <c r="F1340">
        <v>156.64750599999999</v>
      </c>
      <c r="G1340">
        <v>6.1066919999999998</v>
      </c>
    </row>
    <row r="1341" spans="1:15" x14ac:dyDescent="0.25">
      <c r="A1341">
        <v>1340</v>
      </c>
      <c r="B1341">
        <v>131.417271</v>
      </c>
      <c r="C1341">
        <v>4.9329070000000002</v>
      </c>
      <c r="F1341">
        <v>156.64750599999999</v>
      </c>
      <c r="G1341">
        <v>6.1066919999999998</v>
      </c>
    </row>
    <row r="1342" spans="1:15" x14ac:dyDescent="0.25">
      <c r="A1342">
        <v>1341</v>
      </c>
      <c r="B1342">
        <v>131.467984</v>
      </c>
      <c r="C1342">
        <v>4.8878069999999996</v>
      </c>
      <c r="F1342">
        <v>156.64750599999999</v>
      </c>
      <c r="G1342">
        <v>6.1066919999999998</v>
      </c>
      <c r="N1342">
        <v>152.342614</v>
      </c>
      <c r="O1342">
        <v>9.9172659999999997</v>
      </c>
    </row>
    <row r="1343" spans="1:15" x14ac:dyDescent="0.25">
      <c r="A1343">
        <v>1342</v>
      </c>
      <c r="B1343">
        <v>131.467984</v>
      </c>
      <c r="C1343">
        <v>4.8878069999999996</v>
      </c>
      <c r="F1343">
        <v>156.68304599999999</v>
      </c>
      <c r="G1343">
        <v>6.3984269999999999</v>
      </c>
      <c r="N1343">
        <v>152.342614</v>
      </c>
      <c r="O1343">
        <v>9.8683999999999994</v>
      </c>
    </row>
    <row r="1344" spans="1:15" x14ac:dyDescent="0.25">
      <c r="A1344">
        <v>1343</v>
      </c>
      <c r="B1344">
        <v>131.467984</v>
      </c>
      <c r="C1344">
        <v>4.8878069999999996</v>
      </c>
      <c r="F1344">
        <v>156.68304599999999</v>
      </c>
      <c r="G1344">
        <v>6.3984269999999999</v>
      </c>
      <c r="N1344">
        <v>152.342614</v>
      </c>
      <c r="O1344">
        <v>9.8683999999999994</v>
      </c>
    </row>
    <row r="1345" spans="1:15" x14ac:dyDescent="0.25">
      <c r="A1345">
        <v>1344</v>
      </c>
      <c r="B1345">
        <v>131.467984</v>
      </c>
      <c r="C1345">
        <v>4.8878069999999996</v>
      </c>
      <c r="N1345">
        <v>152.342614</v>
      </c>
      <c r="O1345">
        <v>9.8683999999999994</v>
      </c>
    </row>
    <row r="1346" spans="1:15" x14ac:dyDescent="0.25">
      <c r="A1346">
        <v>1345</v>
      </c>
      <c r="B1346">
        <v>131.467984</v>
      </c>
      <c r="C1346">
        <v>4.8878069999999996</v>
      </c>
      <c r="N1346">
        <v>152.342614</v>
      </c>
      <c r="O1346">
        <v>9.8683999999999994</v>
      </c>
    </row>
    <row r="1347" spans="1:15" x14ac:dyDescent="0.25">
      <c r="A1347">
        <v>1346</v>
      </c>
      <c r="B1347">
        <v>131.467984</v>
      </c>
      <c r="C1347">
        <v>4.8878069999999996</v>
      </c>
      <c r="N1347">
        <v>152.342614</v>
      </c>
      <c r="O1347">
        <v>9.8683999999999994</v>
      </c>
    </row>
    <row r="1348" spans="1:15" x14ac:dyDescent="0.25">
      <c r="A1348">
        <v>1347</v>
      </c>
      <c r="B1348">
        <v>131.467984</v>
      </c>
      <c r="C1348">
        <v>4.8878069999999996</v>
      </c>
      <c r="N1348">
        <v>152.342614</v>
      </c>
      <c r="O1348">
        <v>9.8683999999999994</v>
      </c>
    </row>
    <row r="1349" spans="1:15" x14ac:dyDescent="0.25">
      <c r="A1349">
        <v>1348</v>
      </c>
      <c r="B1349">
        <v>131.467984</v>
      </c>
      <c r="C1349">
        <v>4.8878069999999996</v>
      </c>
      <c r="N1349">
        <v>152.342614</v>
      </c>
      <c r="O1349">
        <v>9.8683999999999994</v>
      </c>
    </row>
    <row r="1350" spans="1:15" x14ac:dyDescent="0.25">
      <c r="A1350">
        <v>1349</v>
      </c>
      <c r="B1350">
        <v>131.467984</v>
      </c>
      <c r="C1350">
        <v>4.8878069999999996</v>
      </c>
      <c r="D1350">
        <v>125.01066600000001</v>
      </c>
      <c r="E1350">
        <v>8.379156</v>
      </c>
      <c r="N1350">
        <v>152.342614</v>
      </c>
      <c r="O1350">
        <v>9.8683999999999994</v>
      </c>
    </row>
    <row r="1351" spans="1:15" x14ac:dyDescent="0.25">
      <c r="A1351">
        <v>1350</v>
      </c>
      <c r="B1351">
        <v>131.467984</v>
      </c>
      <c r="C1351">
        <v>4.8878069999999996</v>
      </c>
      <c r="D1351">
        <v>125.04097400000001</v>
      </c>
      <c r="E1351">
        <v>8.1957470000000008</v>
      </c>
      <c r="N1351">
        <v>152.342614</v>
      </c>
      <c r="O1351">
        <v>9.8683999999999994</v>
      </c>
    </row>
    <row r="1352" spans="1:15" x14ac:dyDescent="0.25">
      <c r="A1352">
        <v>1351</v>
      </c>
      <c r="B1352">
        <v>131.467984</v>
      </c>
      <c r="C1352">
        <v>4.8878069999999996</v>
      </c>
      <c r="D1352">
        <v>125.04097400000001</v>
      </c>
      <c r="E1352">
        <v>8.1957470000000008</v>
      </c>
      <c r="N1352">
        <v>152.342614</v>
      </c>
      <c r="O1352">
        <v>9.8683999999999994</v>
      </c>
    </row>
    <row r="1353" spans="1:15" x14ac:dyDescent="0.25">
      <c r="A1353">
        <v>1352</v>
      </c>
      <c r="B1353">
        <v>131.417271</v>
      </c>
      <c r="C1353">
        <v>4.9329070000000002</v>
      </c>
      <c r="D1353">
        <v>125.04097400000001</v>
      </c>
      <c r="E1353">
        <v>8.1957470000000008</v>
      </c>
      <c r="N1353">
        <v>152.342614</v>
      </c>
      <c r="O1353">
        <v>9.8683999999999994</v>
      </c>
    </row>
    <row r="1354" spans="1:15" x14ac:dyDescent="0.25">
      <c r="A1354">
        <v>1353</v>
      </c>
      <c r="D1354">
        <v>125.04097400000001</v>
      </c>
      <c r="E1354">
        <v>8.1957470000000008</v>
      </c>
      <c r="N1354">
        <v>152.342614</v>
      </c>
      <c r="O1354">
        <v>9.8683999999999994</v>
      </c>
    </row>
    <row r="1355" spans="1:15" x14ac:dyDescent="0.25">
      <c r="A1355">
        <v>1354</v>
      </c>
      <c r="D1355">
        <v>125.04097400000001</v>
      </c>
      <c r="E1355">
        <v>8.1957470000000008</v>
      </c>
      <c r="F1355">
        <v>133.97504499999999</v>
      </c>
      <c r="G1355">
        <v>5.8170440000000001</v>
      </c>
    </row>
    <row r="1356" spans="1:15" x14ac:dyDescent="0.25">
      <c r="A1356">
        <v>1355</v>
      </c>
      <c r="D1356">
        <v>125.04097400000001</v>
      </c>
      <c r="E1356">
        <v>8.1957470000000008</v>
      </c>
      <c r="F1356">
        <v>133.98933500000001</v>
      </c>
      <c r="G1356">
        <v>5.628431</v>
      </c>
    </row>
    <row r="1357" spans="1:15" x14ac:dyDescent="0.25">
      <c r="A1357">
        <v>1356</v>
      </c>
      <c r="D1357">
        <v>125.04097400000001</v>
      </c>
      <c r="E1357">
        <v>8.1957470000000008</v>
      </c>
      <c r="F1357">
        <v>133.98933500000001</v>
      </c>
      <c r="G1357">
        <v>5.628431</v>
      </c>
    </row>
    <row r="1358" spans="1:15" x14ac:dyDescent="0.25">
      <c r="A1358">
        <v>1357</v>
      </c>
      <c r="D1358">
        <v>125.04097400000001</v>
      </c>
      <c r="E1358">
        <v>8.1957470000000008</v>
      </c>
      <c r="F1358">
        <v>133.98933500000001</v>
      </c>
      <c r="G1358">
        <v>5.628431</v>
      </c>
    </row>
    <row r="1359" spans="1:15" x14ac:dyDescent="0.25">
      <c r="A1359">
        <v>1358</v>
      </c>
      <c r="D1359">
        <v>125.04097400000001</v>
      </c>
      <c r="E1359">
        <v>8.1957470000000008</v>
      </c>
      <c r="F1359">
        <v>133.98933500000001</v>
      </c>
      <c r="G1359">
        <v>5.628431</v>
      </c>
    </row>
    <row r="1360" spans="1:15" x14ac:dyDescent="0.25">
      <c r="A1360">
        <v>1359</v>
      </c>
      <c r="D1360">
        <v>125.04097400000001</v>
      </c>
      <c r="E1360">
        <v>8.1957470000000008</v>
      </c>
      <c r="F1360">
        <v>133.98933500000001</v>
      </c>
      <c r="G1360">
        <v>5.628431</v>
      </c>
    </row>
    <row r="1361" spans="1:9" x14ac:dyDescent="0.25">
      <c r="A1361">
        <v>1360</v>
      </c>
      <c r="D1361">
        <v>125.04097400000001</v>
      </c>
      <c r="E1361">
        <v>8.1957470000000008</v>
      </c>
      <c r="F1361">
        <v>133.98933500000001</v>
      </c>
      <c r="G1361">
        <v>5.628431</v>
      </c>
    </row>
    <row r="1362" spans="1:9" x14ac:dyDescent="0.25">
      <c r="A1362">
        <v>1361</v>
      </c>
      <c r="D1362">
        <v>125.01066600000001</v>
      </c>
      <c r="E1362">
        <v>8.379156</v>
      </c>
      <c r="F1362">
        <v>133.98933500000001</v>
      </c>
      <c r="G1362">
        <v>5.628431</v>
      </c>
    </row>
    <row r="1363" spans="1:9" x14ac:dyDescent="0.25">
      <c r="A1363">
        <v>1362</v>
      </c>
      <c r="B1363">
        <v>116.335915</v>
      </c>
      <c r="C1363">
        <v>5.5613429999999999</v>
      </c>
      <c r="F1363">
        <v>133.98933500000001</v>
      </c>
      <c r="G1363">
        <v>5.628431</v>
      </c>
    </row>
    <row r="1364" spans="1:9" x14ac:dyDescent="0.25">
      <c r="A1364">
        <v>1363</v>
      </c>
      <c r="B1364">
        <v>116.389229</v>
      </c>
      <c r="C1364">
        <v>5.4802759999999999</v>
      </c>
      <c r="F1364">
        <v>133.98933500000001</v>
      </c>
      <c r="G1364">
        <v>5.628431</v>
      </c>
    </row>
    <row r="1365" spans="1:9" x14ac:dyDescent="0.25">
      <c r="A1365">
        <v>1364</v>
      </c>
      <c r="B1365">
        <v>116.389229</v>
      </c>
      <c r="C1365">
        <v>5.4802759999999999</v>
      </c>
      <c r="F1365">
        <v>133.98933500000001</v>
      </c>
      <c r="G1365">
        <v>5.628431</v>
      </c>
    </row>
    <row r="1366" spans="1:9" x14ac:dyDescent="0.25">
      <c r="A1366">
        <v>1365</v>
      </c>
      <c r="B1366">
        <v>116.389229</v>
      </c>
      <c r="C1366">
        <v>5.4802759999999999</v>
      </c>
      <c r="F1366">
        <v>133.97504499999999</v>
      </c>
      <c r="G1366">
        <v>5.8170440000000001</v>
      </c>
    </row>
    <row r="1367" spans="1:9" x14ac:dyDescent="0.25">
      <c r="A1367">
        <v>1366</v>
      </c>
      <c r="B1367">
        <v>116.389229</v>
      </c>
      <c r="C1367">
        <v>5.4802759999999999</v>
      </c>
      <c r="F1367">
        <v>133.97504499999999</v>
      </c>
      <c r="G1367">
        <v>5.8170440000000001</v>
      </c>
    </row>
    <row r="1368" spans="1:9" x14ac:dyDescent="0.25">
      <c r="A1368">
        <v>1367</v>
      </c>
      <c r="B1368">
        <v>116.389229</v>
      </c>
      <c r="C1368">
        <v>5.4802759999999999</v>
      </c>
      <c r="H1368">
        <v>125.38274000000001</v>
      </c>
      <c r="I1368">
        <v>8.6979659999999992</v>
      </c>
    </row>
    <row r="1369" spans="1:9" x14ac:dyDescent="0.25">
      <c r="A1369">
        <v>1368</v>
      </c>
      <c r="B1369">
        <v>116.389229</v>
      </c>
      <c r="C1369">
        <v>5.4802759999999999</v>
      </c>
      <c r="H1369">
        <v>125.38702400000001</v>
      </c>
      <c r="I1369">
        <v>8.8376009999999994</v>
      </c>
    </row>
    <row r="1370" spans="1:9" x14ac:dyDescent="0.25">
      <c r="A1370">
        <v>1369</v>
      </c>
      <c r="B1370">
        <v>116.389229</v>
      </c>
      <c r="C1370">
        <v>5.4802759999999999</v>
      </c>
      <c r="H1370">
        <v>125.38702400000001</v>
      </c>
      <c r="I1370">
        <v>8.8376009999999994</v>
      </c>
    </row>
    <row r="1371" spans="1:9" x14ac:dyDescent="0.25">
      <c r="A1371">
        <v>1370</v>
      </c>
      <c r="B1371">
        <v>116.389229</v>
      </c>
      <c r="C1371">
        <v>5.4802759999999999</v>
      </c>
      <c r="H1371">
        <v>125.38702400000001</v>
      </c>
      <c r="I1371">
        <v>8.8376009999999994</v>
      </c>
    </row>
    <row r="1372" spans="1:9" x14ac:dyDescent="0.25">
      <c r="A1372">
        <v>1371</v>
      </c>
      <c r="B1372">
        <v>116.389229</v>
      </c>
      <c r="C1372">
        <v>5.4802759999999999</v>
      </c>
      <c r="H1372">
        <v>125.38702400000001</v>
      </c>
      <c r="I1372">
        <v>8.8376009999999994</v>
      </c>
    </row>
    <row r="1373" spans="1:9" x14ac:dyDescent="0.25">
      <c r="A1373">
        <v>1372</v>
      </c>
      <c r="B1373">
        <v>116.389229</v>
      </c>
      <c r="C1373">
        <v>5.4802759999999999</v>
      </c>
      <c r="H1373">
        <v>125.38702400000001</v>
      </c>
      <c r="I1373">
        <v>8.8376009999999994</v>
      </c>
    </row>
    <row r="1374" spans="1:9" x14ac:dyDescent="0.25">
      <c r="A1374">
        <v>1373</v>
      </c>
      <c r="B1374">
        <v>116.389229</v>
      </c>
      <c r="C1374">
        <v>5.4802759999999999</v>
      </c>
      <c r="D1374">
        <v>107.89645800000001</v>
      </c>
      <c r="E1374">
        <v>8.8377540000000003</v>
      </c>
      <c r="H1374">
        <v>125.38702400000001</v>
      </c>
      <c r="I1374">
        <v>8.8376009999999994</v>
      </c>
    </row>
    <row r="1375" spans="1:9" x14ac:dyDescent="0.25">
      <c r="A1375">
        <v>1374</v>
      </c>
      <c r="B1375">
        <v>116.335915</v>
      </c>
      <c r="C1375">
        <v>5.5613429999999999</v>
      </c>
      <c r="D1375">
        <v>107.93528000000001</v>
      </c>
      <c r="E1375">
        <v>8.7388309999999993</v>
      </c>
      <c r="H1375">
        <v>125.38702400000001</v>
      </c>
      <c r="I1375">
        <v>8.8376009999999994</v>
      </c>
    </row>
    <row r="1376" spans="1:9" x14ac:dyDescent="0.25">
      <c r="A1376">
        <v>1375</v>
      </c>
      <c r="B1376">
        <v>116.335915</v>
      </c>
      <c r="C1376">
        <v>5.5613429999999999</v>
      </c>
      <c r="D1376">
        <v>107.93528000000001</v>
      </c>
      <c r="E1376">
        <v>8.7882160000000002</v>
      </c>
      <c r="H1376">
        <v>125.38702400000001</v>
      </c>
      <c r="I1376">
        <v>8.8376009999999994</v>
      </c>
    </row>
    <row r="1377" spans="1:9" x14ac:dyDescent="0.25">
      <c r="A1377">
        <v>1376</v>
      </c>
      <c r="D1377">
        <v>107.93528000000001</v>
      </c>
      <c r="E1377">
        <v>8.7882160000000002</v>
      </c>
      <c r="H1377">
        <v>125.38702400000001</v>
      </c>
      <c r="I1377">
        <v>8.8376009999999994</v>
      </c>
    </row>
    <row r="1378" spans="1:9" x14ac:dyDescent="0.25">
      <c r="A1378">
        <v>1377</v>
      </c>
      <c r="D1378">
        <v>107.93528000000001</v>
      </c>
      <c r="E1378">
        <v>8.7882160000000002</v>
      </c>
      <c r="H1378">
        <v>125.38702400000001</v>
      </c>
      <c r="I1378">
        <v>8.8376009999999994</v>
      </c>
    </row>
    <row r="1379" spans="1:9" x14ac:dyDescent="0.25">
      <c r="A1379">
        <v>1378</v>
      </c>
      <c r="D1379">
        <v>107.93528000000001</v>
      </c>
      <c r="E1379">
        <v>8.7882160000000002</v>
      </c>
      <c r="F1379">
        <v>118.126484</v>
      </c>
      <c r="G1379">
        <v>5.4091570000000004</v>
      </c>
      <c r="H1379">
        <v>125.38702400000001</v>
      </c>
      <c r="I1379">
        <v>8.8376009999999994</v>
      </c>
    </row>
    <row r="1380" spans="1:9" x14ac:dyDescent="0.25">
      <c r="A1380">
        <v>1379</v>
      </c>
      <c r="D1380">
        <v>107.93528000000001</v>
      </c>
      <c r="E1380">
        <v>8.7882160000000002</v>
      </c>
      <c r="F1380">
        <v>118.07016000000002</v>
      </c>
      <c r="G1380">
        <v>5.1840669999999998</v>
      </c>
      <c r="H1380">
        <v>125.38274000000001</v>
      </c>
      <c r="I1380">
        <v>8.6979659999999992</v>
      </c>
    </row>
    <row r="1381" spans="1:9" x14ac:dyDescent="0.25">
      <c r="A1381">
        <v>1380</v>
      </c>
      <c r="D1381">
        <v>107.93528000000001</v>
      </c>
      <c r="E1381">
        <v>8.7882160000000002</v>
      </c>
      <c r="F1381">
        <v>118.07016000000002</v>
      </c>
      <c r="G1381">
        <v>5.1840669999999998</v>
      </c>
      <c r="H1381">
        <v>125.38274000000001</v>
      </c>
      <c r="I1381">
        <v>8.6979659999999992</v>
      </c>
    </row>
    <row r="1382" spans="1:9" x14ac:dyDescent="0.25">
      <c r="A1382">
        <v>1381</v>
      </c>
      <c r="D1382">
        <v>107.93528000000001</v>
      </c>
      <c r="E1382">
        <v>8.7882160000000002</v>
      </c>
      <c r="F1382">
        <v>118.07016000000002</v>
      </c>
      <c r="G1382">
        <v>5.1840669999999998</v>
      </c>
    </row>
    <row r="1383" spans="1:9" x14ac:dyDescent="0.25">
      <c r="A1383">
        <v>1382</v>
      </c>
      <c r="D1383">
        <v>107.93528000000001</v>
      </c>
      <c r="E1383">
        <v>8.7882160000000002</v>
      </c>
      <c r="F1383">
        <v>118.07016000000002</v>
      </c>
      <c r="G1383">
        <v>5.1840669999999998</v>
      </c>
    </row>
    <row r="1384" spans="1:9" x14ac:dyDescent="0.25">
      <c r="A1384">
        <v>1383</v>
      </c>
      <c r="D1384">
        <v>107.93528000000001</v>
      </c>
      <c r="E1384">
        <v>8.7882160000000002</v>
      </c>
      <c r="F1384">
        <v>118.07016000000002</v>
      </c>
      <c r="G1384">
        <v>5.1840669999999998</v>
      </c>
    </row>
    <row r="1385" spans="1:9" x14ac:dyDescent="0.25">
      <c r="A1385">
        <v>1384</v>
      </c>
      <c r="D1385">
        <v>107.93528000000001</v>
      </c>
      <c r="E1385">
        <v>8.7882160000000002</v>
      </c>
      <c r="F1385">
        <v>118.07016000000002</v>
      </c>
      <c r="G1385">
        <v>5.1840669999999998</v>
      </c>
    </row>
    <row r="1386" spans="1:9" x14ac:dyDescent="0.25">
      <c r="A1386">
        <v>1385</v>
      </c>
      <c r="B1386">
        <v>99.458937000000006</v>
      </c>
      <c r="C1386">
        <v>5.7232729999999998</v>
      </c>
      <c r="D1386">
        <v>107.89645800000001</v>
      </c>
      <c r="E1386">
        <v>8.8377540000000003</v>
      </c>
      <c r="F1386">
        <v>118.07016000000002</v>
      </c>
      <c r="G1386">
        <v>5.1840669999999998</v>
      </c>
    </row>
    <row r="1387" spans="1:9" x14ac:dyDescent="0.25">
      <c r="A1387">
        <v>1386</v>
      </c>
      <c r="B1387">
        <v>99.382411000000005</v>
      </c>
      <c r="C1387">
        <v>5.7765360000000001</v>
      </c>
      <c r="F1387">
        <v>118.07016000000002</v>
      </c>
      <c r="G1387">
        <v>5.1840669999999998</v>
      </c>
    </row>
    <row r="1388" spans="1:9" x14ac:dyDescent="0.25">
      <c r="A1388">
        <v>1387</v>
      </c>
      <c r="B1388">
        <v>99.382411000000005</v>
      </c>
      <c r="C1388">
        <v>5.7765360000000001</v>
      </c>
      <c r="F1388">
        <v>118.07016000000002</v>
      </c>
      <c r="G1388">
        <v>5.1840669999999998</v>
      </c>
    </row>
    <row r="1389" spans="1:9" x14ac:dyDescent="0.25">
      <c r="A1389">
        <v>1388</v>
      </c>
      <c r="B1389">
        <v>99.382411000000005</v>
      </c>
      <c r="C1389">
        <v>5.7765360000000001</v>
      </c>
      <c r="F1389">
        <v>118.07016000000002</v>
      </c>
      <c r="G1389">
        <v>5.1840669999999998</v>
      </c>
    </row>
    <row r="1390" spans="1:9" x14ac:dyDescent="0.25">
      <c r="A1390">
        <v>1389</v>
      </c>
      <c r="B1390">
        <v>99.382411000000005</v>
      </c>
      <c r="C1390">
        <v>5.7765360000000001</v>
      </c>
      <c r="F1390">
        <v>118.126484</v>
      </c>
      <c r="G1390">
        <v>5.4091570000000004</v>
      </c>
    </row>
    <row r="1391" spans="1:9" x14ac:dyDescent="0.25">
      <c r="A1391">
        <v>1390</v>
      </c>
      <c r="B1391">
        <v>99.382411000000005</v>
      </c>
      <c r="C1391">
        <v>5.7765360000000001</v>
      </c>
    </row>
    <row r="1392" spans="1:9" x14ac:dyDescent="0.25">
      <c r="A1392">
        <v>1391</v>
      </c>
      <c r="B1392">
        <v>99.382411000000005</v>
      </c>
      <c r="C1392">
        <v>5.7765360000000001</v>
      </c>
      <c r="H1392">
        <v>107.88222500000001</v>
      </c>
      <c r="I1392">
        <v>8.8126540000000002</v>
      </c>
    </row>
    <row r="1393" spans="1:9" x14ac:dyDescent="0.25">
      <c r="A1393">
        <v>1392</v>
      </c>
      <c r="B1393">
        <v>99.382411000000005</v>
      </c>
      <c r="C1393">
        <v>5.7765360000000001</v>
      </c>
      <c r="H1393">
        <v>107.93528000000001</v>
      </c>
      <c r="I1393">
        <v>8.9857049999999994</v>
      </c>
    </row>
    <row r="1394" spans="1:9" x14ac:dyDescent="0.25">
      <c r="A1394">
        <v>1393</v>
      </c>
      <c r="B1394">
        <v>99.382411000000005</v>
      </c>
      <c r="C1394">
        <v>5.7765360000000001</v>
      </c>
      <c r="H1394">
        <v>107.93528000000001</v>
      </c>
      <c r="I1394">
        <v>8.9857049999999994</v>
      </c>
    </row>
    <row r="1395" spans="1:9" x14ac:dyDescent="0.25">
      <c r="A1395">
        <v>1394</v>
      </c>
      <c r="B1395">
        <v>99.382411000000005</v>
      </c>
      <c r="C1395">
        <v>5.7765360000000001</v>
      </c>
      <c r="H1395">
        <v>107.93528000000001</v>
      </c>
      <c r="I1395">
        <v>8.9857049999999994</v>
      </c>
    </row>
    <row r="1396" spans="1:9" x14ac:dyDescent="0.25">
      <c r="A1396">
        <v>1395</v>
      </c>
      <c r="B1396">
        <v>99.382411000000005</v>
      </c>
      <c r="C1396">
        <v>5.7765360000000001</v>
      </c>
      <c r="H1396">
        <v>107.93528000000001</v>
      </c>
      <c r="I1396">
        <v>8.9857049999999994</v>
      </c>
    </row>
    <row r="1397" spans="1:9" x14ac:dyDescent="0.25">
      <c r="A1397">
        <v>1396</v>
      </c>
      <c r="B1397">
        <v>99.458937000000006</v>
      </c>
      <c r="C1397">
        <v>5.7232729999999998</v>
      </c>
      <c r="H1397">
        <v>107.93528000000001</v>
      </c>
      <c r="I1397">
        <v>8.9857049999999994</v>
      </c>
    </row>
    <row r="1398" spans="1:9" x14ac:dyDescent="0.25">
      <c r="A1398">
        <v>1397</v>
      </c>
      <c r="D1398">
        <v>90.434714000000014</v>
      </c>
      <c r="E1398">
        <v>9.0247340000000005</v>
      </c>
      <c r="H1398">
        <v>107.93528000000001</v>
      </c>
      <c r="I1398">
        <v>8.9857049999999994</v>
      </c>
    </row>
    <row r="1399" spans="1:9" x14ac:dyDescent="0.25">
      <c r="A1399">
        <v>1398</v>
      </c>
      <c r="D1399">
        <v>90.483487000000011</v>
      </c>
      <c r="E1399">
        <v>8.9363200000000003</v>
      </c>
      <c r="H1399">
        <v>107.93528000000001</v>
      </c>
      <c r="I1399">
        <v>8.9857049999999994</v>
      </c>
    </row>
    <row r="1400" spans="1:9" x14ac:dyDescent="0.25">
      <c r="A1400">
        <v>1399</v>
      </c>
      <c r="D1400">
        <v>90.483487000000011</v>
      </c>
      <c r="E1400">
        <v>8.9363200000000003</v>
      </c>
      <c r="H1400">
        <v>107.93528000000001</v>
      </c>
      <c r="I1400">
        <v>8.9857049999999994</v>
      </c>
    </row>
    <row r="1401" spans="1:9" x14ac:dyDescent="0.25">
      <c r="A1401">
        <v>1400</v>
      </c>
      <c r="D1401">
        <v>90.483487000000011</v>
      </c>
      <c r="E1401">
        <v>8.9363200000000003</v>
      </c>
      <c r="H1401">
        <v>107.93528000000001</v>
      </c>
      <c r="I1401">
        <v>8.9857049999999994</v>
      </c>
    </row>
    <row r="1402" spans="1:9" x14ac:dyDescent="0.25">
      <c r="A1402">
        <v>1401</v>
      </c>
      <c r="D1402">
        <v>90.483487000000011</v>
      </c>
      <c r="E1402">
        <v>8.9363200000000003</v>
      </c>
      <c r="H1402">
        <v>107.93528000000001</v>
      </c>
      <c r="I1402">
        <v>8.9857049999999994</v>
      </c>
    </row>
    <row r="1403" spans="1:9" x14ac:dyDescent="0.25">
      <c r="A1403">
        <v>1402</v>
      </c>
      <c r="D1403">
        <v>90.483487000000011</v>
      </c>
      <c r="E1403">
        <v>8.9363200000000003</v>
      </c>
      <c r="F1403">
        <v>99.893353000000005</v>
      </c>
      <c r="G1403">
        <v>5.7276610000000003</v>
      </c>
      <c r="H1403">
        <v>107.93528000000001</v>
      </c>
      <c r="I1403">
        <v>8.9857049999999994</v>
      </c>
    </row>
    <row r="1404" spans="1:9" x14ac:dyDescent="0.25">
      <c r="A1404">
        <v>1403</v>
      </c>
      <c r="D1404">
        <v>90.483487000000011</v>
      </c>
      <c r="E1404">
        <v>8.9363200000000003</v>
      </c>
      <c r="F1404">
        <v>99.876772000000003</v>
      </c>
      <c r="G1404">
        <v>5.4802759999999999</v>
      </c>
      <c r="H1404">
        <v>107.88222500000001</v>
      </c>
      <c r="I1404">
        <v>8.8126540000000002</v>
      </c>
    </row>
    <row r="1405" spans="1:9" x14ac:dyDescent="0.25">
      <c r="A1405">
        <v>1404</v>
      </c>
      <c r="D1405">
        <v>90.483487000000011</v>
      </c>
      <c r="E1405">
        <v>8.9363200000000003</v>
      </c>
      <c r="F1405">
        <v>99.876772000000003</v>
      </c>
      <c r="G1405">
        <v>5.4802759999999999</v>
      </c>
    </row>
    <row r="1406" spans="1:9" x14ac:dyDescent="0.25">
      <c r="A1406">
        <v>1405</v>
      </c>
      <c r="D1406">
        <v>90.483487000000011</v>
      </c>
      <c r="E1406">
        <v>8.9363200000000003</v>
      </c>
      <c r="F1406">
        <v>99.876772000000003</v>
      </c>
      <c r="G1406">
        <v>5.4802759999999999</v>
      </c>
    </row>
    <row r="1407" spans="1:9" x14ac:dyDescent="0.25">
      <c r="A1407">
        <v>1406</v>
      </c>
      <c r="D1407">
        <v>90.483487000000011</v>
      </c>
      <c r="E1407">
        <v>8.9363200000000003</v>
      </c>
      <c r="F1407">
        <v>99.876772000000003</v>
      </c>
      <c r="G1407">
        <v>5.4802759999999999</v>
      </c>
    </row>
    <row r="1408" spans="1:9" x14ac:dyDescent="0.25">
      <c r="A1408">
        <v>1407</v>
      </c>
      <c r="B1408">
        <v>83.832812000000004</v>
      </c>
      <c r="C1408">
        <v>5.5575169999999998</v>
      </c>
      <c r="D1408">
        <v>90.483487000000011</v>
      </c>
      <c r="E1408">
        <v>8.9363200000000003</v>
      </c>
      <c r="F1408">
        <v>99.876772000000003</v>
      </c>
      <c r="G1408">
        <v>5.4802759999999999</v>
      </c>
    </row>
    <row r="1409" spans="1:9" x14ac:dyDescent="0.25">
      <c r="A1409">
        <v>1408</v>
      </c>
      <c r="B1409">
        <v>83.809293000000011</v>
      </c>
      <c r="C1409">
        <v>5.5296609999999999</v>
      </c>
      <c r="D1409">
        <v>90.434714000000014</v>
      </c>
      <c r="E1409">
        <v>9.0247340000000005</v>
      </c>
      <c r="F1409">
        <v>99.876772000000003</v>
      </c>
      <c r="G1409">
        <v>5.4802759999999999</v>
      </c>
    </row>
    <row r="1410" spans="1:9" x14ac:dyDescent="0.25">
      <c r="A1410">
        <v>1409</v>
      </c>
      <c r="B1410">
        <v>83.809293000000011</v>
      </c>
      <c r="C1410">
        <v>5.5296609999999999</v>
      </c>
      <c r="F1410">
        <v>99.876772000000003</v>
      </c>
      <c r="G1410">
        <v>5.4802759999999999</v>
      </c>
    </row>
    <row r="1411" spans="1:9" x14ac:dyDescent="0.25">
      <c r="A1411">
        <v>1410</v>
      </c>
      <c r="B1411">
        <v>83.809293000000011</v>
      </c>
      <c r="C1411">
        <v>5.5296609999999999</v>
      </c>
      <c r="F1411">
        <v>99.876772000000003</v>
      </c>
      <c r="G1411">
        <v>5.4802759999999999</v>
      </c>
    </row>
    <row r="1412" spans="1:9" x14ac:dyDescent="0.25">
      <c r="A1412">
        <v>1411</v>
      </c>
      <c r="B1412">
        <v>83.809293000000011</v>
      </c>
      <c r="C1412">
        <v>5.5296609999999999</v>
      </c>
      <c r="F1412">
        <v>99.876772000000003</v>
      </c>
      <c r="G1412">
        <v>5.4802759999999999</v>
      </c>
    </row>
    <row r="1413" spans="1:9" x14ac:dyDescent="0.25">
      <c r="A1413">
        <v>1412</v>
      </c>
      <c r="B1413">
        <v>83.809293000000011</v>
      </c>
      <c r="C1413">
        <v>5.5296609999999999</v>
      </c>
      <c r="F1413">
        <v>99.876772000000003</v>
      </c>
      <c r="G1413">
        <v>5.4802759999999999</v>
      </c>
    </row>
    <row r="1414" spans="1:9" x14ac:dyDescent="0.25">
      <c r="A1414">
        <v>1413</v>
      </c>
      <c r="B1414">
        <v>83.809293000000011</v>
      </c>
      <c r="C1414">
        <v>5.5296609999999999</v>
      </c>
      <c r="F1414">
        <v>99.893353000000005</v>
      </c>
      <c r="G1414">
        <v>5.7276610000000003</v>
      </c>
    </row>
    <row r="1415" spans="1:9" x14ac:dyDescent="0.25">
      <c r="A1415">
        <v>1414</v>
      </c>
      <c r="B1415">
        <v>83.809293000000011</v>
      </c>
      <c r="C1415">
        <v>5.5296609999999999</v>
      </c>
      <c r="F1415">
        <v>99.893353000000005</v>
      </c>
      <c r="G1415">
        <v>5.7276610000000003</v>
      </c>
    </row>
    <row r="1416" spans="1:9" x14ac:dyDescent="0.25">
      <c r="A1416">
        <v>1415</v>
      </c>
      <c r="B1416">
        <v>83.809293000000011</v>
      </c>
      <c r="C1416">
        <v>5.5296609999999999</v>
      </c>
      <c r="H1416">
        <v>89.986828000000003</v>
      </c>
      <c r="I1416">
        <v>8.4351730000000007</v>
      </c>
    </row>
    <row r="1417" spans="1:9" x14ac:dyDescent="0.25">
      <c r="A1417">
        <v>1416</v>
      </c>
      <c r="B1417">
        <v>83.809293000000011</v>
      </c>
      <c r="C1417">
        <v>5.5296609999999999</v>
      </c>
      <c r="H1417">
        <v>89.939637000000005</v>
      </c>
      <c r="I1417">
        <v>8.5907260000000001</v>
      </c>
    </row>
    <row r="1418" spans="1:9" x14ac:dyDescent="0.25">
      <c r="A1418">
        <v>1417</v>
      </c>
      <c r="B1418">
        <v>83.809293000000011</v>
      </c>
      <c r="C1418">
        <v>5.5296609999999999</v>
      </c>
      <c r="H1418">
        <v>89.939637000000005</v>
      </c>
      <c r="I1418">
        <v>8.5907260000000001</v>
      </c>
    </row>
    <row r="1419" spans="1:9" x14ac:dyDescent="0.25">
      <c r="A1419">
        <v>1418</v>
      </c>
      <c r="B1419">
        <v>83.809293000000011</v>
      </c>
      <c r="C1419">
        <v>5.5296609999999999</v>
      </c>
      <c r="H1419">
        <v>89.939637000000005</v>
      </c>
      <c r="I1419">
        <v>8.5907260000000001</v>
      </c>
    </row>
    <row r="1420" spans="1:9" x14ac:dyDescent="0.25">
      <c r="A1420">
        <v>1419</v>
      </c>
      <c r="B1420">
        <v>83.832812000000004</v>
      </c>
      <c r="C1420">
        <v>5.5575169999999998</v>
      </c>
      <c r="H1420">
        <v>89.939637000000005</v>
      </c>
      <c r="I1420">
        <v>8.5907260000000001</v>
      </c>
    </row>
    <row r="1421" spans="1:9" x14ac:dyDescent="0.25">
      <c r="A1421">
        <v>1420</v>
      </c>
      <c r="D1421">
        <v>75.903787000000008</v>
      </c>
      <c r="E1421">
        <v>9.0840169999999993</v>
      </c>
      <c r="H1421">
        <v>89.939637000000005</v>
      </c>
      <c r="I1421">
        <v>8.5907260000000001</v>
      </c>
    </row>
    <row r="1422" spans="1:9" x14ac:dyDescent="0.25">
      <c r="A1422">
        <v>1421</v>
      </c>
      <c r="D1422">
        <v>75.948581000000004</v>
      </c>
      <c r="E1422">
        <v>9.0350900000000003</v>
      </c>
      <c r="H1422">
        <v>89.939637000000005</v>
      </c>
      <c r="I1422">
        <v>8.5907260000000001</v>
      </c>
    </row>
    <row r="1423" spans="1:9" x14ac:dyDescent="0.25">
      <c r="A1423">
        <v>1422</v>
      </c>
      <c r="D1423">
        <v>75.948581000000004</v>
      </c>
      <c r="E1423">
        <v>9.0350900000000003</v>
      </c>
      <c r="H1423">
        <v>89.939637000000005</v>
      </c>
      <c r="I1423">
        <v>8.5907260000000001</v>
      </c>
    </row>
    <row r="1424" spans="1:9" x14ac:dyDescent="0.25">
      <c r="A1424">
        <v>1423</v>
      </c>
      <c r="D1424">
        <v>75.948581000000004</v>
      </c>
      <c r="E1424">
        <v>9.0350900000000003</v>
      </c>
      <c r="H1424">
        <v>89.939637000000005</v>
      </c>
      <c r="I1424">
        <v>8.5907260000000001</v>
      </c>
    </row>
    <row r="1425" spans="1:9" x14ac:dyDescent="0.25">
      <c r="A1425">
        <v>1424</v>
      </c>
      <c r="D1425">
        <v>75.948581000000004</v>
      </c>
      <c r="E1425">
        <v>9.0350900000000003</v>
      </c>
      <c r="F1425">
        <v>83.198050000000009</v>
      </c>
      <c r="G1425">
        <v>5.0272379999999997</v>
      </c>
      <c r="H1425">
        <v>89.939637000000005</v>
      </c>
      <c r="I1425">
        <v>8.5907260000000001</v>
      </c>
    </row>
    <row r="1426" spans="1:9" x14ac:dyDescent="0.25">
      <c r="A1426">
        <v>1425</v>
      </c>
      <c r="D1426">
        <v>75.948581000000004</v>
      </c>
      <c r="E1426">
        <v>9.0350900000000003</v>
      </c>
      <c r="F1426">
        <v>83.166572000000002</v>
      </c>
      <c r="G1426">
        <v>4.9371919999999996</v>
      </c>
      <c r="H1426">
        <v>89.939637000000005</v>
      </c>
      <c r="I1426">
        <v>8.5907260000000001</v>
      </c>
    </row>
    <row r="1427" spans="1:9" x14ac:dyDescent="0.25">
      <c r="A1427">
        <v>1426</v>
      </c>
      <c r="D1427">
        <v>75.948581000000004</v>
      </c>
      <c r="E1427">
        <v>9.0350900000000003</v>
      </c>
      <c r="F1427">
        <v>83.166572000000002</v>
      </c>
      <c r="G1427">
        <v>4.9371919999999996</v>
      </c>
      <c r="H1427">
        <v>89.939637000000005</v>
      </c>
      <c r="I1427">
        <v>8.5907260000000001</v>
      </c>
    </row>
    <row r="1428" spans="1:9" x14ac:dyDescent="0.25">
      <c r="A1428">
        <v>1427</v>
      </c>
      <c r="D1428">
        <v>75.948581000000004</v>
      </c>
      <c r="E1428">
        <v>9.0350900000000003</v>
      </c>
      <c r="F1428">
        <v>83.166572000000002</v>
      </c>
      <c r="G1428">
        <v>4.9371919999999996</v>
      </c>
      <c r="H1428">
        <v>89.986828000000003</v>
      </c>
      <c r="I1428">
        <v>8.4351730000000007</v>
      </c>
    </row>
    <row r="1429" spans="1:9" x14ac:dyDescent="0.25">
      <c r="A1429">
        <v>1428</v>
      </c>
      <c r="D1429">
        <v>75.948581000000004</v>
      </c>
      <c r="E1429">
        <v>9.0350900000000003</v>
      </c>
      <c r="F1429">
        <v>83.166572000000002</v>
      </c>
      <c r="G1429">
        <v>4.9371919999999996</v>
      </c>
    </row>
    <row r="1430" spans="1:9" x14ac:dyDescent="0.25">
      <c r="A1430">
        <v>1429</v>
      </c>
      <c r="D1430">
        <v>75.948581000000004</v>
      </c>
      <c r="E1430">
        <v>9.0350900000000003</v>
      </c>
      <c r="F1430">
        <v>83.166572000000002</v>
      </c>
      <c r="G1430">
        <v>4.9371919999999996</v>
      </c>
    </row>
    <row r="1431" spans="1:9" x14ac:dyDescent="0.25">
      <c r="A1431">
        <v>1430</v>
      </c>
      <c r="D1431">
        <v>75.948581000000004</v>
      </c>
      <c r="E1431">
        <v>9.0350900000000003</v>
      </c>
      <c r="F1431">
        <v>83.166572000000002</v>
      </c>
      <c r="G1431">
        <v>4.9371919999999996</v>
      </c>
    </row>
    <row r="1432" spans="1:9" x14ac:dyDescent="0.25">
      <c r="A1432">
        <v>1431</v>
      </c>
      <c r="B1432">
        <v>70.263162000000008</v>
      </c>
      <c r="C1432">
        <v>7.0662649999999996</v>
      </c>
      <c r="D1432">
        <v>75.903787000000008</v>
      </c>
      <c r="E1432">
        <v>9.0840169999999993</v>
      </c>
      <c r="F1432">
        <v>83.166572000000002</v>
      </c>
      <c r="G1432">
        <v>4.9371919999999996</v>
      </c>
    </row>
    <row r="1433" spans="1:9" x14ac:dyDescent="0.25">
      <c r="A1433">
        <v>1432</v>
      </c>
      <c r="B1433">
        <v>70.263162000000008</v>
      </c>
      <c r="C1433">
        <v>7.0662649999999996</v>
      </c>
      <c r="F1433">
        <v>83.166572000000002</v>
      </c>
      <c r="G1433">
        <v>4.9371919999999996</v>
      </c>
    </row>
    <row r="1434" spans="1:9" x14ac:dyDescent="0.25">
      <c r="A1434">
        <v>1433</v>
      </c>
      <c r="B1434">
        <v>70.263162000000008</v>
      </c>
      <c r="C1434">
        <v>7.0601929999999999</v>
      </c>
      <c r="F1434">
        <v>83.166572000000002</v>
      </c>
      <c r="G1434">
        <v>4.9371919999999996</v>
      </c>
    </row>
    <row r="1435" spans="1:9" x14ac:dyDescent="0.25">
      <c r="A1435">
        <v>1434</v>
      </c>
      <c r="B1435">
        <v>70.263162000000008</v>
      </c>
      <c r="C1435">
        <v>7.0601929999999999</v>
      </c>
      <c r="F1435">
        <v>83.166572000000002</v>
      </c>
      <c r="G1435">
        <v>4.9371919999999996</v>
      </c>
    </row>
    <row r="1436" spans="1:9" x14ac:dyDescent="0.25">
      <c r="A1436">
        <v>1435</v>
      </c>
      <c r="B1436">
        <v>70.263162000000008</v>
      </c>
      <c r="C1436">
        <v>7.0601929999999999</v>
      </c>
      <c r="F1436">
        <v>83.166572000000002</v>
      </c>
      <c r="G1436">
        <v>4.9371919999999996</v>
      </c>
    </row>
    <row r="1437" spans="1:9" x14ac:dyDescent="0.25">
      <c r="A1437">
        <v>1436</v>
      </c>
      <c r="B1437">
        <v>70.263162000000008</v>
      </c>
      <c r="C1437">
        <v>7.0601929999999999</v>
      </c>
      <c r="F1437">
        <v>83.198050000000009</v>
      </c>
      <c r="G1437">
        <v>5.0272379999999997</v>
      </c>
    </row>
    <row r="1438" spans="1:9" x14ac:dyDescent="0.25">
      <c r="A1438">
        <v>1437</v>
      </c>
      <c r="B1438">
        <v>70.263162000000008</v>
      </c>
      <c r="C1438">
        <v>7.0601929999999999</v>
      </c>
    </row>
    <row r="1439" spans="1:9" x14ac:dyDescent="0.25">
      <c r="A1439">
        <v>1438</v>
      </c>
      <c r="B1439">
        <v>70.263162000000008</v>
      </c>
      <c r="C1439">
        <v>7.0601929999999999</v>
      </c>
      <c r="H1439">
        <v>75.623445000000004</v>
      </c>
      <c r="I1439">
        <v>8.7191890000000001</v>
      </c>
    </row>
    <row r="1440" spans="1:9" x14ac:dyDescent="0.25">
      <c r="A1440">
        <v>1439</v>
      </c>
      <c r="B1440">
        <v>70.263162000000008</v>
      </c>
      <c r="C1440">
        <v>7.0601929999999999</v>
      </c>
      <c r="H1440">
        <v>75.651963000000009</v>
      </c>
      <c r="I1440">
        <v>8.7882160000000002</v>
      </c>
    </row>
    <row r="1441" spans="1:9" x14ac:dyDescent="0.25">
      <c r="A1441">
        <v>1440</v>
      </c>
      <c r="B1441">
        <v>70.263162000000008</v>
      </c>
      <c r="C1441">
        <v>7.0601929999999999</v>
      </c>
      <c r="H1441">
        <v>75.651963000000009</v>
      </c>
      <c r="I1441">
        <v>8.7882160000000002</v>
      </c>
    </row>
    <row r="1442" spans="1:9" x14ac:dyDescent="0.25">
      <c r="A1442">
        <v>1441</v>
      </c>
      <c r="B1442">
        <v>70.263162000000008</v>
      </c>
      <c r="C1442">
        <v>7.0601929999999999</v>
      </c>
      <c r="H1442">
        <v>75.651963000000009</v>
      </c>
      <c r="I1442">
        <v>8.7882160000000002</v>
      </c>
    </row>
    <row r="1443" spans="1:9" x14ac:dyDescent="0.25">
      <c r="A1443">
        <v>1442</v>
      </c>
      <c r="B1443">
        <v>70.263162000000008</v>
      </c>
      <c r="C1443">
        <v>7.0662649999999996</v>
      </c>
      <c r="H1443">
        <v>75.651963000000009</v>
      </c>
      <c r="I1443">
        <v>8.7882160000000002</v>
      </c>
    </row>
    <row r="1444" spans="1:9" x14ac:dyDescent="0.25">
      <c r="A1444">
        <v>1443</v>
      </c>
      <c r="H1444">
        <v>75.651963000000009</v>
      </c>
      <c r="I1444">
        <v>8.7882160000000002</v>
      </c>
    </row>
    <row r="1445" spans="1:9" x14ac:dyDescent="0.25">
      <c r="A1445">
        <v>1444</v>
      </c>
      <c r="D1445">
        <v>59.337878000000003</v>
      </c>
      <c r="E1445">
        <v>9.3157639999999997</v>
      </c>
      <c r="H1445">
        <v>75.651963000000009</v>
      </c>
      <c r="I1445">
        <v>8.7882160000000002</v>
      </c>
    </row>
    <row r="1446" spans="1:9" x14ac:dyDescent="0.25">
      <c r="A1446">
        <v>1445</v>
      </c>
      <c r="D1446">
        <v>59.438266000000006</v>
      </c>
      <c r="E1446">
        <v>9.2311390000000006</v>
      </c>
      <c r="H1446">
        <v>75.651963000000009</v>
      </c>
      <c r="I1446">
        <v>8.7882160000000002</v>
      </c>
    </row>
    <row r="1447" spans="1:9" x14ac:dyDescent="0.25">
      <c r="A1447">
        <v>1446</v>
      </c>
      <c r="D1447">
        <v>59.438266000000006</v>
      </c>
      <c r="E1447">
        <v>9.2311390000000006</v>
      </c>
      <c r="H1447">
        <v>75.651963000000009</v>
      </c>
      <c r="I1447">
        <v>8.7882160000000002</v>
      </c>
    </row>
    <row r="1448" spans="1:9" x14ac:dyDescent="0.25">
      <c r="A1448">
        <v>1447</v>
      </c>
      <c r="D1448">
        <v>59.438266000000006</v>
      </c>
      <c r="E1448">
        <v>9.2311390000000006</v>
      </c>
      <c r="F1448">
        <v>70.659264000000007</v>
      </c>
      <c r="G1448">
        <v>5.939997</v>
      </c>
      <c r="H1448">
        <v>75.651963000000009</v>
      </c>
      <c r="I1448">
        <v>8.7882160000000002</v>
      </c>
    </row>
    <row r="1449" spans="1:9" x14ac:dyDescent="0.25">
      <c r="A1449">
        <v>1448</v>
      </c>
      <c r="D1449">
        <v>59.438266000000006</v>
      </c>
      <c r="E1449">
        <v>9.2311390000000006</v>
      </c>
      <c r="F1449">
        <v>70.708088000000004</v>
      </c>
      <c r="G1449">
        <v>5.8259210000000001</v>
      </c>
      <c r="H1449">
        <v>75.651963000000009</v>
      </c>
      <c r="I1449">
        <v>8.7882160000000002</v>
      </c>
    </row>
    <row r="1450" spans="1:9" x14ac:dyDescent="0.25">
      <c r="A1450">
        <v>1449</v>
      </c>
      <c r="D1450">
        <v>59.438266000000006</v>
      </c>
      <c r="E1450">
        <v>9.2311390000000006</v>
      </c>
      <c r="F1450">
        <v>70.708088000000004</v>
      </c>
      <c r="G1450">
        <v>5.8259210000000001</v>
      </c>
      <c r="H1450">
        <v>75.623445000000004</v>
      </c>
      <c r="I1450">
        <v>8.7191890000000001</v>
      </c>
    </row>
    <row r="1451" spans="1:9" x14ac:dyDescent="0.25">
      <c r="A1451">
        <v>1450</v>
      </c>
      <c r="D1451">
        <v>59.438266000000006</v>
      </c>
      <c r="E1451">
        <v>9.2311390000000006</v>
      </c>
      <c r="F1451">
        <v>70.708088000000004</v>
      </c>
      <c r="G1451">
        <v>5.8259210000000001</v>
      </c>
    </row>
    <row r="1452" spans="1:9" x14ac:dyDescent="0.25">
      <c r="A1452">
        <v>1451</v>
      </c>
      <c r="D1452">
        <v>59.438266000000006</v>
      </c>
      <c r="E1452">
        <v>9.2311390000000006</v>
      </c>
      <c r="F1452">
        <v>70.708088000000004</v>
      </c>
      <c r="G1452">
        <v>5.8259210000000001</v>
      </c>
    </row>
    <row r="1453" spans="1:9" x14ac:dyDescent="0.25">
      <c r="A1453">
        <v>1452</v>
      </c>
      <c r="D1453">
        <v>59.438266000000006</v>
      </c>
      <c r="E1453">
        <v>9.2311390000000006</v>
      </c>
      <c r="F1453">
        <v>70.708088000000004</v>
      </c>
      <c r="G1453">
        <v>5.8259210000000001</v>
      </c>
    </row>
    <row r="1454" spans="1:9" x14ac:dyDescent="0.25">
      <c r="A1454">
        <v>1453</v>
      </c>
      <c r="D1454">
        <v>59.438266000000006</v>
      </c>
      <c r="E1454">
        <v>9.2311390000000006</v>
      </c>
      <c r="F1454">
        <v>70.708088000000004</v>
      </c>
      <c r="G1454">
        <v>5.8259210000000001</v>
      </c>
    </row>
    <row r="1455" spans="1:9" x14ac:dyDescent="0.25">
      <c r="A1455">
        <v>1454</v>
      </c>
      <c r="D1455">
        <v>59.438266000000006</v>
      </c>
      <c r="E1455">
        <v>9.2311390000000006</v>
      </c>
      <c r="F1455">
        <v>70.708088000000004</v>
      </c>
      <c r="G1455">
        <v>5.8259210000000001</v>
      </c>
    </row>
    <row r="1456" spans="1:9" x14ac:dyDescent="0.25">
      <c r="A1456">
        <v>1455</v>
      </c>
      <c r="B1456">
        <v>51.240535000000001</v>
      </c>
      <c r="C1456">
        <v>6.1872319999999998</v>
      </c>
      <c r="D1456">
        <v>59.438266000000006</v>
      </c>
      <c r="E1456">
        <v>9.2311390000000006</v>
      </c>
      <c r="F1456">
        <v>70.708088000000004</v>
      </c>
      <c r="G1456">
        <v>5.8259210000000001</v>
      </c>
    </row>
    <row r="1457" spans="1:9" x14ac:dyDescent="0.25">
      <c r="A1457">
        <v>1456</v>
      </c>
      <c r="B1457">
        <v>51.282157000000005</v>
      </c>
      <c r="C1457">
        <v>6.3186330000000002</v>
      </c>
      <c r="D1457">
        <v>59.337878000000003</v>
      </c>
      <c r="E1457">
        <v>9.3157639999999997</v>
      </c>
      <c r="F1457">
        <v>70.708088000000004</v>
      </c>
      <c r="G1457">
        <v>5.8259210000000001</v>
      </c>
    </row>
    <row r="1458" spans="1:9" x14ac:dyDescent="0.25">
      <c r="A1458">
        <v>1457</v>
      </c>
      <c r="B1458">
        <v>51.282157000000005</v>
      </c>
      <c r="C1458">
        <v>6.3186330000000002</v>
      </c>
      <c r="D1458">
        <v>59.337878000000003</v>
      </c>
      <c r="E1458">
        <v>9.3157639999999997</v>
      </c>
      <c r="F1458">
        <v>70.708088000000004</v>
      </c>
      <c r="G1458">
        <v>5.8259210000000001</v>
      </c>
    </row>
    <row r="1459" spans="1:9" x14ac:dyDescent="0.25">
      <c r="A1459">
        <v>1458</v>
      </c>
      <c r="B1459">
        <v>51.282157000000005</v>
      </c>
      <c r="C1459">
        <v>6.3186330000000002</v>
      </c>
      <c r="F1459">
        <v>70.659264000000007</v>
      </c>
      <c r="G1459">
        <v>5.939997</v>
      </c>
    </row>
    <row r="1460" spans="1:9" x14ac:dyDescent="0.25">
      <c r="A1460">
        <v>1459</v>
      </c>
      <c r="B1460">
        <v>51.282157000000005</v>
      </c>
      <c r="C1460">
        <v>6.3186330000000002</v>
      </c>
      <c r="F1460">
        <v>69.232143000000008</v>
      </c>
      <c r="G1460">
        <v>4.7802800000000003</v>
      </c>
    </row>
    <row r="1461" spans="1:9" x14ac:dyDescent="0.25">
      <c r="A1461">
        <v>1460</v>
      </c>
      <c r="B1461">
        <v>51.282157000000005</v>
      </c>
      <c r="C1461">
        <v>6.3186330000000002</v>
      </c>
    </row>
    <row r="1462" spans="1:9" x14ac:dyDescent="0.25">
      <c r="A1462">
        <v>1461</v>
      </c>
      <c r="B1462">
        <v>51.282157000000005</v>
      </c>
      <c r="C1462">
        <v>6.3186330000000002</v>
      </c>
      <c r="H1462">
        <v>60.666938000000002</v>
      </c>
      <c r="I1462">
        <v>8.859788</v>
      </c>
    </row>
    <row r="1463" spans="1:9" x14ac:dyDescent="0.25">
      <c r="A1463">
        <v>1462</v>
      </c>
      <c r="B1463">
        <v>51.282157000000005</v>
      </c>
      <c r="C1463">
        <v>6.3186330000000002</v>
      </c>
      <c r="H1463">
        <v>60.674026000000005</v>
      </c>
      <c r="I1463">
        <v>8.8855979999999999</v>
      </c>
    </row>
    <row r="1464" spans="1:9" x14ac:dyDescent="0.25">
      <c r="A1464">
        <v>1463</v>
      </c>
      <c r="B1464">
        <v>51.282157000000005</v>
      </c>
      <c r="C1464">
        <v>6.3186330000000002</v>
      </c>
      <c r="H1464">
        <v>60.674026000000005</v>
      </c>
      <c r="I1464">
        <v>8.8855979999999999</v>
      </c>
    </row>
    <row r="1465" spans="1:9" x14ac:dyDescent="0.25">
      <c r="A1465">
        <v>1464</v>
      </c>
      <c r="B1465">
        <v>51.282157000000005</v>
      </c>
      <c r="C1465">
        <v>6.3186330000000002</v>
      </c>
      <c r="H1465">
        <v>60.674026000000005</v>
      </c>
      <c r="I1465">
        <v>8.8855979999999999</v>
      </c>
    </row>
    <row r="1466" spans="1:9" x14ac:dyDescent="0.25">
      <c r="A1466">
        <v>1465</v>
      </c>
      <c r="B1466">
        <v>51.282157000000005</v>
      </c>
      <c r="C1466">
        <v>6.3186330000000002</v>
      </c>
      <c r="H1466">
        <v>60.674026000000005</v>
      </c>
      <c r="I1466">
        <v>8.8855979999999999</v>
      </c>
    </row>
    <row r="1467" spans="1:9" x14ac:dyDescent="0.25">
      <c r="A1467">
        <v>1466</v>
      </c>
      <c r="B1467">
        <v>51.282157000000005</v>
      </c>
      <c r="C1467">
        <v>6.3186330000000002</v>
      </c>
      <c r="H1467">
        <v>60.674026000000005</v>
      </c>
      <c r="I1467">
        <v>8.8855979999999999</v>
      </c>
    </row>
    <row r="1468" spans="1:9" x14ac:dyDescent="0.25">
      <c r="A1468">
        <v>1467</v>
      </c>
      <c r="B1468">
        <v>51.282157000000005</v>
      </c>
      <c r="C1468">
        <v>6.3186330000000002</v>
      </c>
      <c r="H1468">
        <v>60.674026000000005</v>
      </c>
      <c r="I1468">
        <v>8.8855979999999999</v>
      </c>
    </row>
    <row r="1469" spans="1:9" x14ac:dyDescent="0.25">
      <c r="A1469">
        <v>1468</v>
      </c>
      <c r="B1469">
        <v>51.240535000000001</v>
      </c>
      <c r="C1469">
        <v>6.1872319999999998</v>
      </c>
      <c r="D1469">
        <v>42.103660000000005</v>
      </c>
      <c r="E1469">
        <v>9.1166730000000005</v>
      </c>
      <c r="H1469">
        <v>60.674026000000005</v>
      </c>
      <c r="I1469">
        <v>8.8855979999999999</v>
      </c>
    </row>
    <row r="1470" spans="1:9" x14ac:dyDescent="0.25">
      <c r="A1470">
        <v>1469</v>
      </c>
      <c r="B1470">
        <v>51.242316000000002</v>
      </c>
      <c r="C1470">
        <v>6.1899350000000002</v>
      </c>
      <c r="D1470">
        <v>42.137477000000004</v>
      </c>
      <c r="E1470">
        <v>9.0830570000000002</v>
      </c>
      <c r="H1470">
        <v>60.674026000000005</v>
      </c>
      <c r="I1470">
        <v>8.8855979999999999</v>
      </c>
    </row>
    <row r="1471" spans="1:9" x14ac:dyDescent="0.25">
      <c r="A1471">
        <v>1470</v>
      </c>
      <c r="D1471">
        <v>42.137477000000004</v>
      </c>
      <c r="E1471">
        <v>9.0830570000000002</v>
      </c>
      <c r="H1471">
        <v>60.674026000000005</v>
      </c>
      <c r="I1471">
        <v>8.8855979999999999</v>
      </c>
    </row>
    <row r="1472" spans="1:9" x14ac:dyDescent="0.25">
      <c r="A1472">
        <v>1471</v>
      </c>
      <c r="D1472">
        <v>42.137477000000004</v>
      </c>
      <c r="E1472">
        <v>9.0830570000000002</v>
      </c>
      <c r="H1472">
        <v>60.674026000000005</v>
      </c>
      <c r="I1472">
        <v>8.8855979999999999</v>
      </c>
    </row>
    <row r="1473" spans="1:9" x14ac:dyDescent="0.25">
      <c r="A1473">
        <v>1472</v>
      </c>
      <c r="D1473">
        <v>42.137477000000004</v>
      </c>
      <c r="E1473">
        <v>9.0830570000000002</v>
      </c>
      <c r="F1473">
        <v>53.027866000000003</v>
      </c>
      <c r="G1473">
        <v>4.9591710000000004</v>
      </c>
      <c r="H1473">
        <v>60.674026000000005</v>
      </c>
      <c r="I1473">
        <v>8.8855979999999999</v>
      </c>
    </row>
    <row r="1474" spans="1:9" x14ac:dyDescent="0.25">
      <c r="A1474">
        <v>1473</v>
      </c>
      <c r="D1474">
        <v>42.137477000000004</v>
      </c>
      <c r="E1474">
        <v>9.0830570000000002</v>
      </c>
      <c r="F1474">
        <v>53.012256000000008</v>
      </c>
      <c r="G1474">
        <v>4.8870430000000002</v>
      </c>
      <c r="H1474">
        <v>60.666938000000002</v>
      </c>
      <c r="I1474">
        <v>8.859788</v>
      </c>
    </row>
    <row r="1475" spans="1:9" x14ac:dyDescent="0.25">
      <c r="A1475">
        <v>1474</v>
      </c>
      <c r="D1475">
        <v>42.137477000000004</v>
      </c>
      <c r="E1475">
        <v>9.0830570000000002</v>
      </c>
      <c r="F1475">
        <v>53.012256000000008</v>
      </c>
      <c r="G1475">
        <v>4.8870430000000002</v>
      </c>
      <c r="H1475">
        <v>60.666938000000002</v>
      </c>
      <c r="I1475">
        <v>8.859788</v>
      </c>
    </row>
    <row r="1476" spans="1:9" x14ac:dyDescent="0.25">
      <c r="A1476">
        <v>1475</v>
      </c>
      <c r="D1476">
        <v>42.137477000000004</v>
      </c>
      <c r="E1476">
        <v>9.0830570000000002</v>
      </c>
      <c r="F1476">
        <v>53.012256000000008</v>
      </c>
      <c r="G1476">
        <v>4.8870430000000002</v>
      </c>
    </row>
    <row r="1477" spans="1:9" x14ac:dyDescent="0.25">
      <c r="A1477">
        <v>1476</v>
      </c>
      <c r="D1477">
        <v>42.137477000000004</v>
      </c>
      <c r="E1477">
        <v>9.0830570000000002</v>
      </c>
      <c r="F1477">
        <v>53.012256000000008</v>
      </c>
      <c r="G1477">
        <v>4.8870430000000002</v>
      </c>
    </row>
    <row r="1478" spans="1:9" x14ac:dyDescent="0.25">
      <c r="A1478">
        <v>1477</v>
      </c>
      <c r="D1478">
        <v>42.137477000000004</v>
      </c>
      <c r="E1478">
        <v>9.0830570000000002</v>
      </c>
      <c r="F1478">
        <v>53.012256000000008</v>
      </c>
      <c r="G1478">
        <v>4.8870430000000002</v>
      </c>
    </row>
    <row r="1479" spans="1:9" x14ac:dyDescent="0.25">
      <c r="A1479">
        <v>1478</v>
      </c>
      <c r="D1479">
        <v>42.137477000000004</v>
      </c>
      <c r="E1479">
        <v>9.0830570000000002</v>
      </c>
      <c r="F1479">
        <v>53.012256000000008</v>
      </c>
      <c r="G1479">
        <v>4.8870430000000002</v>
      </c>
    </row>
    <row r="1480" spans="1:9" x14ac:dyDescent="0.25">
      <c r="A1480">
        <v>1479</v>
      </c>
      <c r="D1480">
        <v>42.137477000000004</v>
      </c>
      <c r="E1480">
        <v>9.0830570000000002</v>
      </c>
      <c r="F1480">
        <v>53.012256000000008</v>
      </c>
      <c r="G1480">
        <v>4.8870430000000002</v>
      </c>
    </row>
    <row r="1481" spans="1:9" x14ac:dyDescent="0.25">
      <c r="A1481">
        <v>1480</v>
      </c>
      <c r="D1481">
        <v>42.137477000000004</v>
      </c>
      <c r="E1481">
        <v>9.0830570000000002</v>
      </c>
      <c r="F1481">
        <v>53.012256000000008</v>
      </c>
      <c r="G1481">
        <v>4.8870430000000002</v>
      </c>
    </row>
    <row r="1482" spans="1:9" x14ac:dyDescent="0.25">
      <c r="A1482">
        <v>1481</v>
      </c>
      <c r="B1482">
        <v>33.930768</v>
      </c>
      <c r="C1482">
        <v>5.6531589999999996</v>
      </c>
      <c r="D1482">
        <v>42.103660000000005</v>
      </c>
      <c r="E1482">
        <v>9.1166730000000005</v>
      </c>
      <c r="F1482">
        <v>53.012256000000008</v>
      </c>
      <c r="G1482">
        <v>4.8870430000000002</v>
      </c>
    </row>
    <row r="1483" spans="1:9" x14ac:dyDescent="0.25">
      <c r="A1483">
        <v>1482</v>
      </c>
      <c r="B1483">
        <v>33.931993000000006</v>
      </c>
      <c r="C1483">
        <v>5.6768789999999996</v>
      </c>
      <c r="D1483">
        <v>42.103660000000005</v>
      </c>
      <c r="E1483">
        <v>9.1166730000000005</v>
      </c>
      <c r="F1483">
        <v>53.012256000000008</v>
      </c>
      <c r="G1483">
        <v>4.8870430000000002</v>
      </c>
    </row>
    <row r="1484" spans="1:9" x14ac:dyDescent="0.25">
      <c r="A1484">
        <v>1483</v>
      </c>
      <c r="B1484">
        <v>33.931993000000006</v>
      </c>
      <c r="C1484">
        <v>5.6768789999999996</v>
      </c>
      <c r="F1484">
        <v>53.012256000000008</v>
      </c>
      <c r="G1484">
        <v>4.8870430000000002</v>
      </c>
    </row>
    <row r="1485" spans="1:9" x14ac:dyDescent="0.25">
      <c r="A1485">
        <v>1484</v>
      </c>
      <c r="B1485">
        <v>33.931993000000006</v>
      </c>
      <c r="C1485">
        <v>5.6768789999999996</v>
      </c>
      <c r="F1485">
        <v>53.027866000000003</v>
      </c>
      <c r="G1485">
        <v>4.9591710000000004</v>
      </c>
    </row>
    <row r="1486" spans="1:9" x14ac:dyDescent="0.25">
      <c r="A1486">
        <v>1485</v>
      </c>
      <c r="B1486">
        <v>33.931993000000006</v>
      </c>
      <c r="C1486">
        <v>5.6768789999999996</v>
      </c>
      <c r="F1486">
        <v>53.027866000000003</v>
      </c>
      <c r="G1486">
        <v>4.9591710000000004</v>
      </c>
    </row>
    <row r="1487" spans="1:9" x14ac:dyDescent="0.25">
      <c r="A1487">
        <v>1486</v>
      </c>
      <c r="B1487">
        <v>33.931993000000006</v>
      </c>
      <c r="C1487">
        <v>5.6768789999999996</v>
      </c>
    </row>
    <row r="1488" spans="1:9" x14ac:dyDescent="0.25">
      <c r="A1488">
        <v>1487</v>
      </c>
      <c r="B1488">
        <v>33.931993000000006</v>
      </c>
      <c r="C1488">
        <v>5.6768789999999996</v>
      </c>
      <c r="H1488">
        <v>43.426955000000007</v>
      </c>
      <c r="I1488">
        <v>8.6422310000000007</v>
      </c>
    </row>
    <row r="1489" spans="1:9" x14ac:dyDescent="0.25">
      <c r="A1489">
        <v>1488</v>
      </c>
      <c r="B1489">
        <v>33.931993000000006</v>
      </c>
      <c r="C1489">
        <v>5.6768789999999996</v>
      </c>
      <c r="H1489">
        <v>43.422672000000006</v>
      </c>
      <c r="I1489">
        <v>8.6881400000000006</v>
      </c>
    </row>
    <row r="1490" spans="1:9" x14ac:dyDescent="0.25">
      <c r="A1490">
        <v>1489</v>
      </c>
      <c r="B1490">
        <v>33.931993000000006</v>
      </c>
      <c r="C1490">
        <v>5.6768789999999996</v>
      </c>
      <c r="H1490">
        <v>43.422672000000006</v>
      </c>
      <c r="I1490">
        <v>8.6881400000000006</v>
      </c>
    </row>
    <row r="1491" spans="1:9" x14ac:dyDescent="0.25">
      <c r="A1491">
        <v>1490</v>
      </c>
      <c r="B1491">
        <v>33.931993000000006</v>
      </c>
      <c r="C1491">
        <v>5.6768789999999996</v>
      </c>
      <c r="H1491">
        <v>43.422672000000006</v>
      </c>
      <c r="I1491">
        <v>8.6881400000000006</v>
      </c>
    </row>
    <row r="1492" spans="1:9" x14ac:dyDescent="0.25">
      <c r="A1492">
        <v>1491</v>
      </c>
      <c r="B1492">
        <v>33.931993000000006</v>
      </c>
      <c r="C1492">
        <v>5.6768789999999996</v>
      </c>
      <c r="H1492">
        <v>43.422672000000006</v>
      </c>
      <c r="I1492">
        <v>8.6881400000000006</v>
      </c>
    </row>
    <row r="1493" spans="1:9" x14ac:dyDescent="0.25">
      <c r="A1493">
        <v>1492</v>
      </c>
      <c r="B1493">
        <v>33.931993000000006</v>
      </c>
      <c r="C1493">
        <v>5.6768789999999996</v>
      </c>
      <c r="H1493">
        <v>43.422672000000006</v>
      </c>
      <c r="I1493">
        <v>8.6881400000000006</v>
      </c>
    </row>
    <row r="1494" spans="1:9" x14ac:dyDescent="0.25">
      <c r="A1494">
        <v>1493</v>
      </c>
      <c r="B1494">
        <v>33.931993000000006</v>
      </c>
      <c r="C1494">
        <v>5.6768789999999996</v>
      </c>
      <c r="H1494">
        <v>43.422672000000006</v>
      </c>
      <c r="I1494">
        <v>8.6881400000000006</v>
      </c>
    </row>
    <row r="1495" spans="1:9" x14ac:dyDescent="0.25">
      <c r="A1495">
        <v>1494</v>
      </c>
      <c r="B1495">
        <v>33.931993000000006</v>
      </c>
      <c r="C1495">
        <v>5.6768789999999996</v>
      </c>
      <c r="H1495">
        <v>43.422672000000006</v>
      </c>
      <c r="I1495">
        <v>8.6881400000000006</v>
      </c>
    </row>
    <row r="1496" spans="1:9" x14ac:dyDescent="0.25">
      <c r="A1496">
        <v>1495</v>
      </c>
      <c r="B1496">
        <v>33.930768</v>
      </c>
      <c r="C1496">
        <v>5.6531589999999996</v>
      </c>
      <c r="D1496">
        <v>25.135661000000006</v>
      </c>
      <c r="E1496">
        <v>8.302505</v>
      </c>
      <c r="H1496">
        <v>43.422672000000006</v>
      </c>
      <c r="I1496">
        <v>8.6881400000000006</v>
      </c>
    </row>
    <row r="1497" spans="1:9" x14ac:dyDescent="0.25">
      <c r="A1497">
        <v>1496</v>
      </c>
      <c r="D1497">
        <v>25.232173000000003</v>
      </c>
      <c r="E1497">
        <v>8.2438450000000003</v>
      </c>
      <c r="H1497">
        <v>43.422672000000006</v>
      </c>
      <c r="I1497">
        <v>8.6881400000000006</v>
      </c>
    </row>
    <row r="1498" spans="1:9" x14ac:dyDescent="0.25">
      <c r="A1498">
        <v>1497</v>
      </c>
      <c r="D1498">
        <v>25.232173000000003</v>
      </c>
      <c r="E1498">
        <v>8.2932210000000008</v>
      </c>
      <c r="F1498">
        <v>35.808492000000001</v>
      </c>
      <c r="G1498">
        <v>4.3952070000000001</v>
      </c>
      <c r="H1498">
        <v>43.422672000000006</v>
      </c>
      <c r="I1498">
        <v>8.6881400000000006</v>
      </c>
    </row>
    <row r="1499" spans="1:9" x14ac:dyDescent="0.25">
      <c r="A1499">
        <v>1498</v>
      </c>
      <c r="D1499">
        <v>25.232173000000003</v>
      </c>
      <c r="E1499">
        <v>8.2932210000000008</v>
      </c>
      <c r="F1499">
        <v>35.859807000000004</v>
      </c>
      <c r="G1499">
        <v>4.2947179999999996</v>
      </c>
      <c r="H1499">
        <v>43.422672000000006</v>
      </c>
      <c r="I1499">
        <v>8.6881400000000006</v>
      </c>
    </row>
    <row r="1500" spans="1:9" x14ac:dyDescent="0.25">
      <c r="A1500">
        <v>1499</v>
      </c>
      <c r="D1500">
        <v>25.232173000000003</v>
      </c>
      <c r="E1500">
        <v>8.2932210000000008</v>
      </c>
      <c r="F1500">
        <v>35.859807000000004</v>
      </c>
      <c r="G1500">
        <v>4.2947179999999996</v>
      </c>
      <c r="H1500">
        <v>43.426955000000007</v>
      </c>
      <c r="I1500">
        <v>8.6422310000000007</v>
      </c>
    </row>
    <row r="1501" spans="1:9" x14ac:dyDescent="0.25">
      <c r="A1501">
        <v>1500</v>
      </c>
      <c r="D1501">
        <v>25.232173000000003</v>
      </c>
      <c r="E1501">
        <v>8.2932210000000008</v>
      </c>
      <c r="F1501">
        <v>35.859807000000004</v>
      </c>
      <c r="G1501">
        <v>4.2947179999999996</v>
      </c>
      <c r="H1501">
        <v>43.426955000000007</v>
      </c>
      <c r="I1501">
        <v>8.6422310000000007</v>
      </c>
    </row>
    <row r="1502" spans="1:9" x14ac:dyDescent="0.25">
      <c r="A1502">
        <v>1501</v>
      </c>
      <c r="D1502">
        <v>25.232173000000003</v>
      </c>
      <c r="E1502">
        <v>8.2932210000000008</v>
      </c>
      <c r="F1502">
        <v>35.859807000000004</v>
      </c>
      <c r="G1502">
        <v>4.2947179999999996</v>
      </c>
    </row>
    <row r="1503" spans="1:9" x14ac:dyDescent="0.25">
      <c r="A1503">
        <v>1502</v>
      </c>
      <c r="D1503">
        <v>25.232173000000003</v>
      </c>
      <c r="E1503">
        <v>8.2932210000000008</v>
      </c>
      <c r="F1503">
        <v>35.859807000000004</v>
      </c>
      <c r="G1503">
        <v>4.2947179999999996</v>
      </c>
    </row>
    <row r="1504" spans="1:9" x14ac:dyDescent="0.25">
      <c r="A1504">
        <v>1503</v>
      </c>
      <c r="D1504">
        <v>25.232173000000003</v>
      </c>
      <c r="E1504">
        <v>8.2932210000000008</v>
      </c>
      <c r="F1504">
        <v>35.859807000000004</v>
      </c>
      <c r="G1504">
        <v>4.2947179999999996</v>
      </c>
    </row>
    <row r="1505" spans="1:11" x14ac:dyDescent="0.25">
      <c r="A1505">
        <v>1504</v>
      </c>
      <c r="D1505">
        <v>25.232173000000003</v>
      </c>
      <c r="E1505">
        <v>8.2932210000000008</v>
      </c>
      <c r="F1505">
        <v>35.859807000000004</v>
      </c>
      <c r="G1505">
        <v>4.2947179999999996</v>
      </c>
    </row>
    <row r="1506" spans="1:11" x14ac:dyDescent="0.25">
      <c r="A1506">
        <v>1505</v>
      </c>
      <c r="D1506">
        <v>25.232173000000003</v>
      </c>
      <c r="E1506">
        <v>8.2932210000000008</v>
      </c>
      <c r="F1506">
        <v>35.859807000000004</v>
      </c>
      <c r="G1506">
        <v>4.2947179999999996</v>
      </c>
    </row>
    <row r="1507" spans="1:11" x14ac:dyDescent="0.25">
      <c r="A1507">
        <v>1506</v>
      </c>
      <c r="D1507">
        <v>25.232173000000003</v>
      </c>
      <c r="E1507">
        <v>8.2932210000000008</v>
      </c>
      <c r="F1507">
        <v>35.859807000000004</v>
      </c>
      <c r="G1507">
        <v>4.2947179999999996</v>
      </c>
    </row>
    <row r="1508" spans="1:11" x14ac:dyDescent="0.25">
      <c r="A1508">
        <v>1507</v>
      </c>
      <c r="D1508">
        <v>25.232173000000003</v>
      </c>
      <c r="E1508">
        <v>8.2932210000000008</v>
      </c>
      <c r="F1508">
        <v>35.859807000000004</v>
      </c>
      <c r="G1508">
        <v>4.2947179999999996</v>
      </c>
    </row>
    <row r="1509" spans="1:11" x14ac:dyDescent="0.25">
      <c r="A1509">
        <v>1508</v>
      </c>
      <c r="D1509">
        <v>25.232173000000003</v>
      </c>
      <c r="E1509">
        <v>8.2932210000000008</v>
      </c>
      <c r="F1509">
        <v>35.859807000000004</v>
      </c>
      <c r="G1509">
        <v>4.2947179999999996</v>
      </c>
    </row>
    <row r="1510" spans="1:11" x14ac:dyDescent="0.25">
      <c r="A1510">
        <v>1509</v>
      </c>
      <c r="B1510">
        <v>18.688893000000007</v>
      </c>
      <c r="C1510">
        <v>6.3738260000000002</v>
      </c>
      <c r="D1510">
        <v>25.232173000000003</v>
      </c>
      <c r="E1510">
        <v>8.2932210000000008</v>
      </c>
      <c r="F1510">
        <v>35.859807000000004</v>
      </c>
      <c r="G1510">
        <v>4.2947179999999996</v>
      </c>
    </row>
    <row r="1511" spans="1:11" x14ac:dyDescent="0.25">
      <c r="A1511">
        <v>1510</v>
      </c>
      <c r="B1511">
        <v>18.707306000000003</v>
      </c>
      <c r="C1511">
        <v>6.4667149999999998</v>
      </c>
      <c r="D1511">
        <v>25.135661000000006</v>
      </c>
      <c r="E1511">
        <v>8.302505</v>
      </c>
      <c r="F1511">
        <v>35.859807000000004</v>
      </c>
      <c r="G1511">
        <v>4.2947179999999996</v>
      </c>
    </row>
    <row r="1512" spans="1:11" x14ac:dyDescent="0.25">
      <c r="A1512">
        <v>1511</v>
      </c>
      <c r="B1512">
        <v>18.707306000000003</v>
      </c>
      <c r="C1512">
        <v>6.4667149999999998</v>
      </c>
      <c r="F1512">
        <v>35.859807000000004</v>
      </c>
      <c r="G1512">
        <v>4.2947179999999996</v>
      </c>
    </row>
    <row r="1513" spans="1:11" x14ac:dyDescent="0.25">
      <c r="A1513">
        <v>1512</v>
      </c>
      <c r="B1513">
        <v>18.707306000000003</v>
      </c>
      <c r="C1513">
        <v>6.4667149999999998</v>
      </c>
      <c r="F1513">
        <v>35.808492000000001</v>
      </c>
      <c r="G1513">
        <v>4.3952070000000001</v>
      </c>
    </row>
    <row r="1514" spans="1:11" x14ac:dyDescent="0.25">
      <c r="A1514">
        <v>1513</v>
      </c>
      <c r="B1514">
        <v>18.707306000000003</v>
      </c>
      <c r="C1514">
        <v>6.4667149999999998</v>
      </c>
      <c r="F1514">
        <v>35.808492000000001</v>
      </c>
      <c r="G1514">
        <v>4.3952070000000001</v>
      </c>
      <c r="H1514">
        <v>27.906411000000006</v>
      </c>
      <c r="I1514">
        <v>8.7904649999999993</v>
      </c>
    </row>
    <row r="1515" spans="1:11" x14ac:dyDescent="0.25">
      <c r="A1515">
        <v>1514</v>
      </c>
      <c r="B1515">
        <v>18.707306000000003</v>
      </c>
      <c r="C1515">
        <v>6.4667149999999998</v>
      </c>
      <c r="H1515">
        <v>27.906411000000006</v>
      </c>
      <c r="I1515">
        <v>8.7904649999999993</v>
      </c>
    </row>
    <row r="1516" spans="1:11" x14ac:dyDescent="0.25">
      <c r="A1516">
        <v>1515</v>
      </c>
      <c r="B1516">
        <v>18.707306000000003</v>
      </c>
      <c r="C1516">
        <v>6.4667149999999998</v>
      </c>
      <c r="H1516">
        <v>27.950893000000008</v>
      </c>
      <c r="I1516">
        <v>8.7868429999999993</v>
      </c>
    </row>
    <row r="1517" spans="1:11" x14ac:dyDescent="0.25">
      <c r="A1517">
        <v>1516</v>
      </c>
      <c r="B1517">
        <v>18.688893000000007</v>
      </c>
      <c r="C1517">
        <v>6.3738260000000002</v>
      </c>
      <c r="H1517">
        <v>27.906411000000006</v>
      </c>
      <c r="I1517">
        <v>8.7904649999999993</v>
      </c>
      <c r="J1517">
        <v>214.81595999999999</v>
      </c>
      <c r="K1517">
        <v>10.363818</v>
      </c>
    </row>
    <row r="1518" spans="1:11" x14ac:dyDescent="0.25">
      <c r="A1518">
        <v>1517</v>
      </c>
    </row>
    <row r="1519" spans="1:11" x14ac:dyDescent="0.25">
      <c r="A1519">
        <v>1518</v>
      </c>
      <c r="J1519">
        <v>38.752929000000002</v>
      </c>
      <c r="K1519">
        <v>13.768356000000001</v>
      </c>
    </row>
    <row r="1520" spans="1:11" x14ac:dyDescent="0.25">
      <c r="A1520">
        <v>1519</v>
      </c>
      <c r="D1520">
        <v>34.681684000000004</v>
      </c>
      <c r="E1520">
        <v>6.2660929999999997</v>
      </c>
    </row>
    <row r="1521" spans="1:7" x14ac:dyDescent="0.25">
      <c r="A1521">
        <v>1520</v>
      </c>
      <c r="D1521">
        <v>34.722900000000003</v>
      </c>
      <c r="E1521">
        <v>6.2198779999999996</v>
      </c>
    </row>
    <row r="1522" spans="1:7" x14ac:dyDescent="0.25">
      <c r="A1522">
        <v>1521</v>
      </c>
      <c r="D1522">
        <v>34.722900000000003</v>
      </c>
      <c r="E1522">
        <v>6.2198779999999996</v>
      </c>
    </row>
    <row r="1523" spans="1:7" x14ac:dyDescent="0.25">
      <c r="A1523">
        <v>1522</v>
      </c>
      <c r="D1523">
        <v>34.722900000000003</v>
      </c>
      <c r="E1523">
        <v>6.2198779999999996</v>
      </c>
    </row>
    <row r="1524" spans="1:7" x14ac:dyDescent="0.25">
      <c r="A1524">
        <v>1523</v>
      </c>
      <c r="D1524">
        <v>34.722900000000003</v>
      </c>
      <c r="E1524">
        <v>6.2198779999999996</v>
      </c>
    </row>
    <row r="1525" spans="1:7" x14ac:dyDescent="0.25">
      <c r="A1525">
        <v>1524</v>
      </c>
      <c r="D1525">
        <v>34.722900000000003</v>
      </c>
      <c r="E1525">
        <v>6.2198779999999996</v>
      </c>
    </row>
    <row r="1526" spans="1:7" x14ac:dyDescent="0.25">
      <c r="A1526">
        <v>1525</v>
      </c>
      <c r="D1526">
        <v>34.722900000000003</v>
      </c>
      <c r="E1526">
        <v>6.2198779999999996</v>
      </c>
    </row>
    <row r="1527" spans="1:7" x14ac:dyDescent="0.25">
      <c r="A1527">
        <v>1526</v>
      </c>
      <c r="D1527">
        <v>34.722900000000003</v>
      </c>
      <c r="E1527">
        <v>6.2198779999999996</v>
      </c>
    </row>
    <row r="1528" spans="1:7" x14ac:dyDescent="0.25">
      <c r="A1528">
        <v>1527</v>
      </c>
      <c r="D1528">
        <v>34.722900000000003</v>
      </c>
      <c r="E1528">
        <v>6.2198779999999996</v>
      </c>
    </row>
    <row r="1529" spans="1:7" x14ac:dyDescent="0.25">
      <c r="A1529">
        <v>1528</v>
      </c>
      <c r="D1529">
        <v>34.722900000000003</v>
      </c>
      <c r="E1529">
        <v>6.2198779999999996</v>
      </c>
    </row>
    <row r="1530" spans="1:7" x14ac:dyDescent="0.25">
      <c r="A1530">
        <v>1529</v>
      </c>
      <c r="D1530">
        <v>34.722900000000003</v>
      </c>
      <c r="E1530">
        <v>6.2198779999999996</v>
      </c>
    </row>
    <row r="1531" spans="1:7" x14ac:dyDescent="0.25">
      <c r="A1531">
        <v>1530</v>
      </c>
      <c r="D1531">
        <v>34.722900000000003</v>
      </c>
      <c r="E1531">
        <v>6.2198779999999996</v>
      </c>
      <c r="F1531">
        <v>26.232017000000006</v>
      </c>
      <c r="G1531">
        <v>10.076219</v>
      </c>
    </row>
    <row r="1532" spans="1:7" x14ac:dyDescent="0.25">
      <c r="A1532">
        <v>1531</v>
      </c>
      <c r="D1532">
        <v>34.722900000000003</v>
      </c>
      <c r="E1532">
        <v>6.2198779999999996</v>
      </c>
      <c r="F1532">
        <v>26.270223000000001</v>
      </c>
      <c r="G1532">
        <v>10.070301000000001</v>
      </c>
    </row>
    <row r="1533" spans="1:7" x14ac:dyDescent="0.25">
      <c r="A1533">
        <v>1532</v>
      </c>
      <c r="D1533">
        <v>34.722900000000003</v>
      </c>
      <c r="E1533">
        <v>6.2198779999999996</v>
      </c>
      <c r="F1533">
        <v>26.270223000000001</v>
      </c>
      <c r="G1533">
        <v>10.070301000000001</v>
      </c>
    </row>
    <row r="1534" spans="1:7" x14ac:dyDescent="0.25">
      <c r="A1534">
        <v>1533</v>
      </c>
      <c r="D1534">
        <v>34.722900000000003</v>
      </c>
      <c r="E1534">
        <v>6.2198779999999996</v>
      </c>
      <c r="F1534">
        <v>26.270223000000001</v>
      </c>
      <c r="G1534">
        <v>10.070301000000001</v>
      </c>
    </row>
    <row r="1535" spans="1:7" x14ac:dyDescent="0.25">
      <c r="A1535">
        <v>1534</v>
      </c>
      <c r="D1535">
        <v>34.722900000000003</v>
      </c>
      <c r="E1535">
        <v>6.2198779999999996</v>
      </c>
      <c r="F1535">
        <v>26.270223000000001</v>
      </c>
      <c r="G1535">
        <v>10.070301000000001</v>
      </c>
    </row>
    <row r="1536" spans="1:7" x14ac:dyDescent="0.25">
      <c r="A1536">
        <v>1535</v>
      </c>
      <c r="D1536">
        <v>34.722900000000003</v>
      </c>
      <c r="E1536">
        <v>6.2198779999999996</v>
      </c>
      <c r="F1536">
        <v>26.270223000000001</v>
      </c>
      <c r="G1536">
        <v>10.070301000000001</v>
      </c>
    </row>
    <row r="1537" spans="1:9" x14ac:dyDescent="0.25">
      <c r="A1537">
        <v>1536</v>
      </c>
      <c r="B1537">
        <v>42.256435000000003</v>
      </c>
      <c r="C1537">
        <v>8.9126340000000006</v>
      </c>
      <c r="D1537">
        <v>34.722900000000003</v>
      </c>
      <c r="E1537">
        <v>6.2198779999999996</v>
      </c>
      <c r="F1537">
        <v>26.270223000000001</v>
      </c>
      <c r="G1537">
        <v>10.070301000000001</v>
      </c>
    </row>
    <row r="1538" spans="1:9" x14ac:dyDescent="0.25">
      <c r="A1538">
        <v>1537</v>
      </c>
      <c r="B1538">
        <v>42.285762000000005</v>
      </c>
      <c r="C1538">
        <v>8.8855979999999999</v>
      </c>
      <c r="D1538">
        <v>34.722900000000003</v>
      </c>
      <c r="E1538">
        <v>6.2198779999999996</v>
      </c>
      <c r="F1538">
        <v>26.270223000000001</v>
      </c>
      <c r="G1538">
        <v>10.070301000000001</v>
      </c>
    </row>
    <row r="1539" spans="1:9" x14ac:dyDescent="0.25">
      <c r="A1539">
        <v>1538</v>
      </c>
      <c r="B1539">
        <v>42.285762000000005</v>
      </c>
      <c r="C1539">
        <v>8.8855979999999999</v>
      </c>
      <c r="D1539">
        <v>34.722900000000003</v>
      </c>
      <c r="E1539">
        <v>6.2198779999999996</v>
      </c>
      <c r="F1539">
        <v>26.270223000000001</v>
      </c>
      <c r="G1539">
        <v>10.070301000000001</v>
      </c>
    </row>
    <row r="1540" spans="1:9" x14ac:dyDescent="0.25">
      <c r="A1540">
        <v>1539</v>
      </c>
      <c r="B1540">
        <v>42.285762000000005</v>
      </c>
      <c r="C1540">
        <v>8.8855979999999999</v>
      </c>
      <c r="D1540">
        <v>34.681684000000004</v>
      </c>
      <c r="E1540">
        <v>6.2660929999999997</v>
      </c>
      <c r="F1540">
        <v>26.270223000000001</v>
      </c>
      <c r="G1540">
        <v>10.070301000000001</v>
      </c>
    </row>
    <row r="1541" spans="1:9" x14ac:dyDescent="0.25">
      <c r="A1541">
        <v>1540</v>
      </c>
      <c r="B1541">
        <v>42.285762000000005</v>
      </c>
      <c r="C1541">
        <v>8.8855979999999999</v>
      </c>
      <c r="F1541">
        <v>26.270223000000001</v>
      </c>
      <c r="G1541">
        <v>10.070301000000001</v>
      </c>
    </row>
    <row r="1542" spans="1:9" x14ac:dyDescent="0.25">
      <c r="A1542">
        <v>1541</v>
      </c>
      <c r="B1542">
        <v>42.285762000000005</v>
      </c>
      <c r="C1542">
        <v>8.8855979999999999</v>
      </c>
      <c r="F1542">
        <v>26.270223000000001</v>
      </c>
      <c r="G1542">
        <v>10.070301000000001</v>
      </c>
    </row>
    <row r="1543" spans="1:9" x14ac:dyDescent="0.25">
      <c r="A1543">
        <v>1542</v>
      </c>
      <c r="B1543">
        <v>42.285762000000005</v>
      </c>
      <c r="C1543">
        <v>8.8855979999999999</v>
      </c>
      <c r="F1543">
        <v>26.270223000000001</v>
      </c>
      <c r="G1543">
        <v>10.070301000000001</v>
      </c>
    </row>
    <row r="1544" spans="1:9" x14ac:dyDescent="0.25">
      <c r="A1544">
        <v>1543</v>
      </c>
      <c r="B1544">
        <v>42.285762000000005</v>
      </c>
      <c r="C1544">
        <v>8.8855979999999999</v>
      </c>
      <c r="F1544">
        <v>26.270223000000001</v>
      </c>
      <c r="G1544">
        <v>10.070301000000001</v>
      </c>
    </row>
    <row r="1545" spans="1:9" x14ac:dyDescent="0.25">
      <c r="A1545">
        <v>1544</v>
      </c>
      <c r="B1545">
        <v>42.285762000000005</v>
      </c>
      <c r="C1545">
        <v>8.8855979999999999</v>
      </c>
      <c r="F1545">
        <v>26.270223000000001</v>
      </c>
      <c r="G1545">
        <v>10.070301000000001</v>
      </c>
      <c r="H1545">
        <v>33.121907000000007</v>
      </c>
      <c r="I1545">
        <v>6.2872620000000001</v>
      </c>
    </row>
    <row r="1546" spans="1:9" x14ac:dyDescent="0.25">
      <c r="A1546">
        <v>1545</v>
      </c>
      <c r="B1546">
        <v>42.285762000000005</v>
      </c>
      <c r="C1546">
        <v>8.8855979999999999</v>
      </c>
      <c r="F1546">
        <v>26.232017000000006</v>
      </c>
      <c r="G1546">
        <v>10.076219</v>
      </c>
      <c r="H1546">
        <v>33.091657000000005</v>
      </c>
      <c r="I1546">
        <v>6.1211739999999999</v>
      </c>
    </row>
    <row r="1547" spans="1:9" x14ac:dyDescent="0.25">
      <c r="A1547">
        <v>1546</v>
      </c>
      <c r="B1547">
        <v>42.285762000000005</v>
      </c>
      <c r="C1547">
        <v>8.8855979999999999</v>
      </c>
      <c r="F1547">
        <v>26.232017000000006</v>
      </c>
      <c r="G1547">
        <v>10.076219</v>
      </c>
      <c r="H1547">
        <v>33.091657000000005</v>
      </c>
      <c r="I1547">
        <v>6.1211739999999999</v>
      </c>
    </row>
    <row r="1548" spans="1:9" x14ac:dyDescent="0.25">
      <c r="A1548">
        <v>1547</v>
      </c>
      <c r="B1548">
        <v>42.285762000000005</v>
      </c>
      <c r="C1548">
        <v>8.8855979999999999</v>
      </c>
      <c r="H1548">
        <v>33.091657000000005</v>
      </c>
      <c r="I1548">
        <v>6.1211739999999999</v>
      </c>
    </row>
    <row r="1549" spans="1:9" x14ac:dyDescent="0.25">
      <c r="A1549">
        <v>1548</v>
      </c>
      <c r="B1549">
        <v>42.285762000000005</v>
      </c>
      <c r="C1549">
        <v>8.8855979999999999</v>
      </c>
      <c r="H1549">
        <v>33.091657000000005</v>
      </c>
      <c r="I1549">
        <v>6.1211739999999999</v>
      </c>
    </row>
    <row r="1550" spans="1:9" x14ac:dyDescent="0.25">
      <c r="A1550">
        <v>1549</v>
      </c>
      <c r="B1550">
        <v>42.285762000000005</v>
      </c>
      <c r="C1550">
        <v>8.8855979999999999</v>
      </c>
      <c r="H1550">
        <v>33.091657000000005</v>
      </c>
      <c r="I1550">
        <v>6.1211739999999999</v>
      </c>
    </row>
    <row r="1551" spans="1:9" x14ac:dyDescent="0.25">
      <c r="A1551">
        <v>1550</v>
      </c>
      <c r="B1551">
        <v>42.285762000000005</v>
      </c>
      <c r="C1551">
        <v>8.8855979999999999</v>
      </c>
      <c r="H1551">
        <v>33.091657000000005</v>
      </c>
      <c r="I1551">
        <v>6.1211739999999999</v>
      </c>
    </row>
    <row r="1552" spans="1:9" x14ac:dyDescent="0.25">
      <c r="A1552">
        <v>1551</v>
      </c>
      <c r="B1552">
        <v>42.285762000000005</v>
      </c>
      <c r="C1552">
        <v>8.8855979999999999</v>
      </c>
      <c r="D1552">
        <v>50.640044000000003</v>
      </c>
      <c r="E1552">
        <v>6.6308639999999999</v>
      </c>
      <c r="H1552">
        <v>33.091657000000005</v>
      </c>
      <c r="I1552">
        <v>6.1211739999999999</v>
      </c>
    </row>
    <row r="1553" spans="1:9" x14ac:dyDescent="0.25">
      <c r="A1553">
        <v>1552</v>
      </c>
      <c r="B1553">
        <v>42.256435000000003</v>
      </c>
      <c r="C1553">
        <v>8.9126340000000006</v>
      </c>
      <c r="D1553">
        <v>50.738445000000006</v>
      </c>
      <c r="E1553">
        <v>6.7629279999999996</v>
      </c>
      <c r="H1553">
        <v>33.091657000000005</v>
      </c>
      <c r="I1553">
        <v>6.1211739999999999</v>
      </c>
    </row>
    <row r="1554" spans="1:9" x14ac:dyDescent="0.25">
      <c r="A1554">
        <v>1553</v>
      </c>
      <c r="D1554">
        <v>50.738445000000006</v>
      </c>
      <c r="E1554">
        <v>6.7629279999999996</v>
      </c>
      <c r="H1554">
        <v>33.091657000000005</v>
      </c>
      <c r="I1554">
        <v>6.1211739999999999</v>
      </c>
    </row>
    <row r="1555" spans="1:9" x14ac:dyDescent="0.25">
      <c r="A1555">
        <v>1554</v>
      </c>
      <c r="D1555">
        <v>50.738445000000006</v>
      </c>
      <c r="E1555">
        <v>6.7629279999999996</v>
      </c>
      <c r="H1555">
        <v>33.091657000000005</v>
      </c>
      <c r="I1555">
        <v>6.1211739999999999</v>
      </c>
    </row>
    <row r="1556" spans="1:9" x14ac:dyDescent="0.25">
      <c r="A1556">
        <v>1555</v>
      </c>
      <c r="D1556">
        <v>50.738445000000006</v>
      </c>
      <c r="E1556">
        <v>6.7629279999999996</v>
      </c>
      <c r="H1556">
        <v>33.091657000000005</v>
      </c>
      <c r="I1556">
        <v>6.1211739999999999</v>
      </c>
    </row>
    <row r="1557" spans="1:9" x14ac:dyDescent="0.25">
      <c r="A1557">
        <v>1556</v>
      </c>
      <c r="D1557">
        <v>50.738445000000006</v>
      </c>
      <c r="E1557">
        <v>6.7629279999999996</v>
      </c>
      <c r="H1557">
        <v>33.091657000000005</v>
      </c>
      <c r="I1557">
        <v>6.1211739999999999</v>
      </c>
    </row>
    <row r="1558" spans="1:9" x14ac:dyDescent="0.25">
      <c r="A1558">
        <v>1557</v>
      </c>
      <c r="D1558">
        <v>50.738445000000006</v>
      </c>
      <c r="E1558">
        <v>6.7629279999999996</v>
      </c>
      <c r="H1558">
        <v>33.091657000000005</v>
      </c>
      <c r="I1558">
        <v>6.1211739999999999</v>
      </c>
    </row>
    <row r="1559" spans="1:9" x14ac:dyDescent="0.25">
      <c r="A1559">
        <v>1558</v>
      </c>
      <c r="D1559">
        <v>50.738445000000006</v>
      </c>
      <c r="E1559">
        <v>6.7629279999999996</v>
      </c>
      <c r="F1559">
        <v>40.771846000000004</v>
      </c>
      <c r="G1559">
        <v>9.9780239999999996</v>
      </c>
      <c r="H1559">
        <v>33.121907000000007</v>
      </c>
      <c r="I1559">
        <v>6.2872620000000001</v>
      </c>
    </row>
    <row r="1560" spans="1:9" x14ac:dyDescent="0.25">
      <c r="A1560">
        <v>1559</v>
      </c>
      <c r="D1560">
        <v>50.738445000000006</v>
      </c>
      <c r="E1560">
        <v>6.7629279999999996</v>
      </c>
      <c r="F1560">
        <v>40.901714000000005</v>
      </c>
      <c r="G1560">
        <v>10.020974000000001</v>
      </c>
      <c r="H1560">
        <v>33.121907000000007</v>
      </c>
      <c r="I1560">
        <v>6.2872620000000001</v>
      </c>
    </row>
    <row r="1561" spans="1:9" x14ac:dyDescent="0.25">
      <c r="A1561">
        <v>1560</v>
      </c>
      <c r="D1561">
        <v>50.738445000000006</v>
      </c>
      <c r="E1561">
        <v>6.7629279999999996</v>
      </c>
      <c r="F1561">
        <v>40.901714000000005</v>
      </c>
      <c r="G1561">
        <v>10.020974000000001</v>
      </c>
    </row>
    <row r="1562" spans="1:9" x14ac:dyDescent="0.25">
      <c r="A1562">
        <v>1561</v>
      </c>
      <c r="D1562">
        <v>50.738445000000006</v>
      </c>
      <c r="E1562">
        <v>6.7629279999999996</v>
      </c>
      <c r="F1562">
        <v>40.901714000000005</v>
      </c>
      <c r="G1562">
        <v>10.020974000000001</v>
      </c>
    </row>
    <row r="1563" spans="1:9" x14ac:dyDescent="0.25">
      <c r="A1563">
        <v>1562</v>
      </c>
      <c r="D1563">
        <v>50.738445000000006</v>
      </c>
      <c r="E1563">
        <v>6.7629279999999996</v>
      </c>
      <c r="F1563">
        <v>40.901714000000005</v>
      </c>
      <c r="G1563">
        <v>10.020974000000001</v>
      </c>
    </row>
    <row r="1564" spans="1:9" x14ac:dyDescent="0.25">
      <c r="A1564">
        <v>1563</v>
      </c>
      <c r="D1564">
        <v>50.738445000000006</v>
      </c>
      <c r="E1564">
        <v>6.7629279999999996</v>
      </c>
      <c r="F1564">
        <v>40.901714000000005</v>
      </c>
      <c r="G1564">
        <v>10.020974000000001</v>
      </c>
    </row>
    <row r="1565" spans="1:9" x14ac:dyDescent="0.25">
      <c r="A1565">
        <v>1564</v>
      </c>
      <c r="B1565">
        <v>58.552837000000004</v>
      </c>
      <c r="C1565">
        <v>9.1763539999999999</v>
      </c>
      <c r="D1565">
        <v>50.738445000000006</v>
      </c>
      <c r="E1565">
        <v>6.7629279999999996</v>
      </c>
      <c r="F1565">
        <v>40.901714000000005</v>
      </c>
      <c r="G1565">
        <v>10.020974000000001</v>
      </c>
    </row>
    <row r="1566" spans="1:9" x14ac:dyDescent="0.25">
      <c r="A1566">
        <v>1565</v>
      </c>
      <c r="B1566">
        <v>58.548503000000004</v>
      </c>
      <c r="C1566">
        <v>9.1323830000000008</v>
      </c>
      <c r="D1566">
        <v>50.640044000000003</v>
      </c>
      <c r="E1566">
        <v>6.6308639999999999</v>
      </c>
      <c r="F1566">
        <v>40.901714000000005</v>
      </c>
      <c r="G1566">
        <v>10.020974000000001</v>
      </c>
    </row>
    <row r="1567" spans="1:9" x14ac:dyDescent="0.25">
      <c r="A1567">
        <v>1566</v>
      </c>
      <c r="B1567">
        <v>58.548503000000004</v>
      </c>
      <c r="C1567">
        <v>9.1323830000000008</v>
      </c>
      <c r="F1567">
        <v>40.901714000000005</v>
      </c>
      <c r="G1567">
        <v>10.020974000000001</v>
      </c>
    </row>
    <row r="1568" spans="1:9" x14ac:dyDescent="0.25">
      <c r="A1568">
        <v>1567</v>
      </c>
      <c r="B1568">
        <v>58.548503000000004</v>
      </c>
      <c r="C1568">
        <v>9.1323830000000008</v>
      </c>
      <c r="F1568">
        <v>40.901714000000005</v>
      </c>
      <c r="G1568">
        <v>10.020974000000001</v>
      </c>
    </row>
    <row r="1569" spans="1:9" x14ac:dyDescent="0.25">
      <c r="A1569">
        <v>1568</v>
      </c>
      <c r="B1569">
        <v>58.548503000000004</v>
      </c>
      <c r="C1569">
        <v>9.1323830000000008</v>
      </c>
      <c r="F1569">
        <v>40.901714000000005</v>
      </c>
      <c r="G1569">
        <v>10.020974000000001</v>
      </c>
    </row>
    <row r="1570" spans="1:9" x14ac:dyDescent="0.25">
      <c r="A1570">
        <v>1569</v>
      </c>
      <c r="B1570">
        <v>58.548503000000004</v>
      </c>
      <c r="C1570">
        <v>9.1323830000000008</v>
      </c>
      <c r="F1570">
        <v>40.901714000000005</v>
      </c>
      <c r="G1570">
        <v>10.020974000000001</v>
      </c>
    </row>
    <row r="1571" spans="1:9" x14ac:dyDescent="0.25">
      <c r="A1571">
        <v>1570</v>
      </c>
      <c r="B1571">
        <v>58.548503000000004</v>
      </c>
      <c r="C1571">
        <v>9.1323830000000008</v>
      </c>
      <c r="F1571">
        <v>40.771846000000004</v>
      </c>
      <c r="G1571">
        <v>9.9780239999999996</v>
      </c>
      <c r="H1571">
        <v>49.097305000000006</v>
      </c>
      <c r="I1571">
        <v>6.5576650000000001</v>
      </c>
    </row>
    <row r="1572" spans="1:9" x14ac:dyDescent="0.25">
      <c r="A1572">
        <v>1571</v>
      </c>
      <c r="B1572">
        <v>58.548503000000004</v>
      </c>
      <c r="C1572">
        <v>9.1323830000000008</v>
      </c>
      <c r="H1572">
        <v>49.107253000000007</v>
      </c>
      <c r="I1572">
        <v>6.4667149999999998</v>
      </c>
    </row>
    <row r="1573" spans="1:9" x14ac:dyDescent="0.25">
      <c r="A1573">
        <v>1572</v>
      </c>
      <c r="B1573">
        <v>58.548503000000004</v>
      </c>
      <c r="C1573">
        <v>9.1323830000000008</v>
      </c>
      <c r="H1573">
        <v>49.107253000000007</v>
      </c>
      <c r="I1573">
        <v>6.4667149999999998</v>
      </c>
    </row>
    <row r="1574" spans="1:9" x14ac:dyDescent="0.25">
      <c r="A1574">
        <v>1573</v>
      </c>
      <c r="B1574">
        <v>58.548503000000004</v>
      </c>
      <c r="C1574">
        <v>9.1323830000000008</v>
      </c>
      <c r="H1574">
        <v>49.107253000000007</v>
      </c>
      <c r="I1574">
        <v>6.4667149999999998</v>
      </c>
    </row>
    <row r="1575" spans="1:9" x14ac:dyDescent="0.25">
      <c r="A1575">
        <v>1574</v>
      </c>
      <c r="B1575">
        <v>58.548503000000004</v>
      </c>
      <c r="C1575">
        <v>9.1323830000000008</v>
      </c>
      <c r="H1575">
        <v>49.107253000000007</v>
      </c>
      <c r="I1575">
        <v>6.4667149999999998</v>
      </c>
    </row>
    <row r="1576" spans="1:9" x14ac:dyDescent="0.25">
      <c r="A1576">
        <v>1575</v>
      </c>
      <c r="B1576">
        <v>58.548503000000004</v>
      </c>
      <c r="C1576">
        <v>9.1323830000000008</v>
      </c>
      <c r="H1576">
        <v>49.107253000000007</v>
      </c>
      <c r="I1576">
        <v>6.4667149999999998</v>
      </c>
    </row>
    <row r="1577" spans="1:9" x14ac:dyDescent="0.25">
      <c r="A1577">
        <v>1576</v>
      </c>
      <c r="B1577">
        <v>58.548503000000004</v>
      </c>
      <c r="C1577">
        <v>9.1323830000000008</v>
      </c>
      <c r="H1577">
        <v>49.107253000000007</v>
      </c>
      <c r="I1577">
        <v>6.4667149999999998</v>
      </c>
    </row>
    <row r="1578" spans="1:9" x14ac:dyDescent="0.25">
      <c r="A1578">
        <v>1577</v>
      </c>
      <c r="B1578">
        <v>58.552837000000004</v>
      </c>
      <c r="C1578">
        <v>9.1763539999999999</v>
      </c>
      <c r="H1578">
        <v>49.107253000000007</v>
      </c>
      <c r="I1578">
        <v>6.4667149999999998</v>
      </c>
    </row>
    <row r="1579" spans="1:9" x14ac:dyDescent="0.25">
      <c r="A1579">
        <v>1578</v>
      </c>
      <c r="D1579">
        <v>68.799310000000006</v>
      </c>
      <c r="E1579">
        <v>7.9889720000000004</v>
      </c>
      <c r="H1579">
        <v>49.107253000000007</v>
      </c>
      <c r="I1579">
        <v>6.4667149999999998</v>
      </c>
    </row>
    <row r="1580" spans="1:9" x14ac:dyDescent="0.25">
      <c r="A1580">
        <v>1579</v>
      </c>
      <c r="D1580">
        <v>68.878898000000007</v>
      </c>
      <c r="E1580">
        <v>8.0476430000000008</v>
      </c>
      <c r="H1580">
        <v>49.107253000000007</v>
      </c>
      <c r="I1580">
        <v>6.4667149999999998</v>
      </c>
    </row>
    <row r="1581" spans="1:9" x14ac:dyDescent="0.25">
      <c r="A1581">
        <v>1580</v>
      </c>
      <c r="D1581">
        <v>68.878898000000007</v>
      </c>
      <c r="E1581">
        <v>8.0476430000000008</v>
      </c>
      <c r="H1581">
        <v>49.107253000000007</v>
      </c>
      <c r="I1581">
        <v>6.4667149999999998</v>
      </c>
    </row>
    <row r="1582" spans="1:9" x14ac:dyDescent="0.25">
      <c r="A1582">
        <v>1581</v>
      </c>
      <c r="D1582">
        <v>68.878898000000007</v>
      </c>
      <c r="E1582">
        <v>8.0476430000000008</v>
      </c>
      <c r="F1582">
        <v>56.703170000000007</v>
      </c>
      <c r="G1582">
        <v>10.54964</v>
      </c>
      <c r="H1582">
        <v>49.107253000000007</v>
      </c>
      <c r="I1582">
        <v>6.4667149999999998</v>
      </c>
    </row>
    <row r="1583" spans="1:9" x14ac:dyDescent="0.25">
      <c r="A1583">
        <v>1582</v>
      </c>
      <c r="D1583">
        <v>68.878898000000007</v>
      </c>
      <c r="E1583">
        <v>8.0476430000000008</v>
      </c>
      <c r="F1583">
        <v>56.768974000000007</v>
      </c>
      <c r="G1583">
        <v>10.514595999999999</v>
      </c>
      <c r="H1583">
        <v>49.097305000000006</v>
      </c>
      <c r="I1583">
        <v>6.5576650000000001</v>
      </c>
    </row>
    <row r="1584" spans="1:9" x14ac:dyDescent="0.25">
      <c r="A1584">
        <v>1583</v>
      </c>
      <c r="D1584">
        <v>68.878898000000007</v>
      </c>
      <c r="E1584">
        <v>8.0476430000000008</v>
      </c>
      <c r="F1584">
        <v>56.768974000000007</v>
      </c>
      <c r="G1584">
        <v>10.514595999999999</v>
      </c>
    </row>
    <row r="1585" spans="1:9" x14ac:dyDescent="0.25">
      <c r="A1585">
        <v>1584</v>
      </c>
      <c r="D1585">
        <v>68.878898000000007</v>
      </c>
      <c r="E1585">
        <v>8.0476430000000008</v>
      </c>
      <c r="F1585">
        <v>56.768974000000007</v>
      </c>
      <c r="G1585">
        <v>10.514595999999999</v>
      </c>
    </row>
    <row r="1586" spans="1:9" x14ac:dyDescent="0.25">
      <c r="A1586">
        <v>1585</v>
      </c>
      <c r="D1586">
        <v>68.878898000000007</v>
      </c>
      <c r="E1586">
        <v>8.0476430000000008</v>
      </c>
      <c r="F1586">
        <v>56.768974000000007</v>
      </c>
      <c r="G1586">
        <v>10.514595999999999</v>
      </c>
    </row>
    <row r="1587" spans="1:9" x14ac:dyDescent="0.25">
      <c r="A1587">
        <v>1586</v>
      </c>
      <c r="D1587">
        <v>68.878898000000007</v>
      </c>
      <c r="E1587">
        <v>8.0476430000000008</v>
      </c>
      <c r="F1587">
        <v>56.768974000000007</v>
      </c>
      <c r="G1587">
        <v>10.514595999999999</v>
      </c>
    </row>
    <row r="1588" spans="1:9" x14ac:dyDescent="0.25">
      <c r="A1588">
        <v>1587</v>
      </c>
      <c r="D1588">
        <v>68.878898000000007</v>
      </c>
      <c r="E1588">
        <v>8.0476430000000008</v>
      </c>
      <c r="F1588">
        <v>56.768974000000007</v>
      </c>
      <c r="G1588">
        <v>10.514595999999999</v>
      </c>
    </row>
    <row r="1589" spans="1:9" x14ac:dyDescent="0.25">
      <c r="A1589">
        <v>1588</v>
      </c>
      <c r="D1589">
        <v>68.878898000000007</v>
      </c>
      <c r="E1589">
        <v>8.0476430000000008</v>
      </c>
      <c r="F1589">
        <v>56.768974000000007</v>
      </c>
      <c r="G1589">
        <v>10.514595999999999</v>
      </c>
    </row>
    <row r="1590" spans="1:9" x14ac:dyDescent="0.25">
      <c r="A1590">
        <v>1589</v>
      </c>
      <c r="B1590">
        <v>73.935930000000013</v>
      </c>
      <c r="C1590">
        <v>10.108504</v>
      </c>
      <c r="D1590">
        <v>68.878898000000007</v>
      </c>
      <c r="E1590">
        <v>8.0476430000000008</v>
      </c>
      <c r="F1590">
        <v>56.768974000000007</v>
      </c>
      <c r="G1590">
        <v>10.514595999999999</v>
      </c>
    </row>
    <row r="1591" spans="1:9" x14ac:dyDescent="0.25">
      <c r="A1591">
        <v>1590</v>
      </c>
      <c r="B1591">
        <v>73.935930000000013</v>
      </c>
      <c r="C1591">
        <v>10.108504</v>
      </c>
      <c r="D1591">
        <v>68.799310000000006</v>
      </c>
      <c r="E1591">
        <v>7.9889720000000004</v>
      </c>
      <c r="F1591">
        <v>56.768974000000007</v>
      </c>
      <c r="G1591">
        <v>10.514595999999999</v>
      </c>
    </row>
    <row r="1592" spans="1:9" x14ac:dyDescent="0.25">
      <c r="A1592">
        <v>1591</v>
      </c>
      <c r="B1592">
        <v>73.921594000000013</v>
      </c>
      <c r="C1592">
        <v>10.121259</v>
      </c>
      <c r="F1592">
        <v>56.768974000000007</v>
      </c>
      <c r="G1592">
        <v>10.514595999999999</v>
      </c>
    </row>
    <row r="1593" spans="1:9" x14ac:dyDescent="0.25">
      <c r="A1593">
        <v>1592</v>
      </c>
      <c r="B1593">
        <v>73.921594000000013</v>
      </c>
      <c r="C1593">
        <v>10.121259</v>
      </c>
      <c r="F1593">
        <v>56.703170000000007</v>
      </c>
      <c r="G1593">
        <v>10.54964</v>
      </c>
    </row>
    <row r="1594" spans="1:9" x14ac:dyDescent="0.25">
      <c r="A1594">
        <v>1593</v>
      </c>
      <c r="B1594">
        <v>73.921594000000013</v>
      </c>
      <c r="C1594">
        <v>10.121259</v>
      </c>
      <c r="F1594">
        <v>56.703170000000007</v>
      </c>
      <c r="G1594">
        <v>10.54964</v>
      </c>
    </row>
    <row r="1595" spans="1:9" x14ac:dyDescent="0.25">
      <c r="A1595">
        <v>1594</v>
      </c>
      <c r="B1595">
        <v>73.921594000000013</v>
      </c>
      <c r="C1595">
        <v>10.121259</v>
      </c>
      <c r="F1595">
        <v>56.703170000000007</v>
      </c>
      <c r="G1595">
        <v>10.54964</v>
      </c>
      <c r="H1595">
        <v>64.578215999999998</v>
      </c>
      <c r="I1595">
        <v>6.8810669999999998</v>
      </c>
    </row>
    <row r="1596" spans="1:9" x14ac:dyDescent="0.25">
      <c r="A1596">
        <v>1595</v>
      </c>
      <c r="B1596">
        <v>73.921594000000013</v>
      </c>
      <c r="C1596">
        <v>10.121259</v>
      </c>
      <c r="H1596">
        <v>64.529605000000004</v>
      </c>
      <c r="I1596">
        <v>6.8122550000000004</v>
      </c>
    </row>
    <row r="1597" spans="1:9" x14ac:dyDescent="0.25">
      <c r="A1597">
        <v>1596</v>
      </c>
      <c r="B1597">
        <v>73.921594000000013</v>
      </c>
      <c r="C1597">
        <v>10.121259</v>
      </c>
      <c r="H1597">
        <v>64.529605000000004</v>
      </c>
      <c r="I1597">
        <v>6.8122550000000004</v>
      </c>
    </row>
    <row r="1598" spans="1:9" x14ac:dyDescent="0.25">
      <c r="A1598">
        <v>1597</v>
      </c>
      <c r="B1598">
        <v>73.921594000000013</v>
      </c>
      <c r="C1598">
        <v>10.121259</v>
      </c>
      <c r="H1598">
        <v>64.529605000000004</v>
      </c>
      <c r="I1598">
        <v>6.8122550000000004</v>
      </c>
    </row>
    <row r="1599" spans="1:9" x14ac:dyDescent="0.25">
      <c r="A1599">
        <v>1598</v>
      </c>
      <c r="B1599">
        <v>73.921594000000013</v>
      </c>
      <c r="C1599">
        <v>10.121259</v>
      </c>
      <c r="H1599">
        <v>64.529605000000004</v>
      </c>
      <c r="I1599">
        <v>6.8122550000000004</v>
      </c>
    </row>
    <row r="1600" spans="1:9" x14ac:dyDescent="0.25">
      <c r="A1600">
        <v>1599</v>
      </c>
      <c r="B1600">
        <v>73.921594000000013</v>
      </c>
      <c r="C1600">
        <v>10.121259</v>
      </c>
      <c r="H1600">
        <v>64.529605000000004</v>
      </c>
      <c r="I1600">
        <v>6.8122550000000004</v>
      </c>
    </row>
    <row r="1601" spans="1:9" x14ac:dyDescent="0.25">
      <c r="A1601">
        <v>1600</v>
      </c>
      <c r="B1601">
        <v>73.921594000000013</v>
      </c>
      <c r="C1601">
        <v>10.121259</v>
      </c>
      <c r="H1601">
        <v>64.529605000000004</v>
      </c>
      <c r="I1601">
        <v>6.8122550000000004</v>
      </c>
    </row>
    <row r="1602" spans="1:9" x14ac:dyDescent="0.25">
      <c r="A1602">
        <v>1601</v>
      </c>
      <c r="B1602">
        <v>73.921594000000013</v>
      </c>
      <c r="C1602">
        <v>10.121259</v>
      </c>
      <c r="H1602">
        <v>64.529605000000004</v>
      </c>
      <c r="I1602">
        <v>6.8122550000000004</v>
      </c>
    </row>
    <row r="1603" spans="1:9" x14ac:dyDescent="0.25">
      <c r="A1603">
        <v>1602</v>
      </c>
      <c r="B1603">
        <v>73.921594000000013</v>
      </c>
      <c r="C1603">
        <v>10.121259</v>
      </c>
      <c r="H1603">
        <v>64.529605000000004</v>
      </c>
      <c r="I1603">
        <v>6.8122550000000004</v>
      </c>
    </row>
    <row r="1604" spans="1:9" x14ac:dyDescent="0.25">
      <c r="A1604">
        <v>1603</v>
      </c>
      <c r="B1604">
        <v>73.935930000000013</v>
      </c>
      <c r="C1604">
        <v>10.108504</v>
      </c>
      <c r="D1604">
        <v>80.249581000000006</v>
      </c>
      <c r="E1604">
        <v>7.554913</v>
      </c>
      <c r="H1604">
        <v>64.529605000000004</v>
      </c>
      <c r="I1604">
        <v>6.8122550000000004</v>
      </c>
    </row>
    <row r="1605" spans="1:9" x14ac:dyDescent="0.25">
      <c r="A1605">
        <v>1604</v>
      </c>
      <c r="D1605">
        <v>80.299170000000004</v>
      </c>
      <c r="E1605">
        <v>7.6032780000000004</v>
      </c>
      <c r="H1605">
        <v>64.529605000000004</v>
      </c>
      <c r="I1605">
        <v>6.8122550000000004</v>
      </c>
    </row>
    <row r="1606" spans="1:9" x14ac:dyDescent="0.25">
      <c r="A1606">
        <v>1605</v>
      </c>
      <c r="D1606">
        <v>80.299170000000004</v>
      </c>
      <c r="E1606">
        <v>7.6032780000000004</v>
      </c>
      <c r="F1606">
        <v>72.307035000000013</v>
      </c>
      <c r="G1606">
        <v>11.072842</v>
      </c>
      <c r="H1606">
        <v>64.529605000000004</v>
      </c>
      <c r="I1606">
        <v>6.8122550000000004</v>
      </c>
    </row>
    <row r="1607" spans="1:9" x14ac:dyDescent="0.25">
      <c r="A1607">
        <v>1606</v>
      </c>
      <c r="D1607">
        <v>80.299170000000004</v>
      </c>
      <c r="E1607">
        <v>7.6032780000000004</v>
      </c>
      <c r="F1607">
        <v>72.438457</v>
      </c>
      <c r="G1607">
        <v>11.158092</v>
      </c>
      <c r="H1607">
        <v>64.578215999999998</v>
      </c>
      <c r="I1607">
        <v>6.8810669999999998</v>
      </c>
    </row>
    <row r="1608" spans="1:9" x14ac:dyDescent="0.25">
      <c r="A1608">
        <v>1607</v>
      </c>
      <c r="D1608">
        <v>80.299170000000004</v>
      </c>
      <c r="E1608">
        <v>7.6032780000000004</v>
      </c>
      <c r="F1608">
        <v>72.438457</v>
      </c>
      <c r="G1608">
        <v>11.158092</v>
      </c>
    </row>
    <row r="1609" spans="1:9" x14ac:dyDescent="0.25">
      <c r="A1609">
        <v>1608</v>
      </c>
      <c r="D1609">
        <v>80.299170000000004</v>
      </c>
      <c r="E1609">
        <v>7.6032780000000004</v>
      </c>
      <c r="F1609">
        <v>72.438457</v>
      </c>
      <c r="G1609">
        <v>11.158092</v>
      </c>
    </row>
    <row r="1610" spans="1:9" x14ac:dyDescent="0.25">
      <c r="A1610">
        <v>1609</v>
      </c>
      <c r="D1610">
        <v>80.299170000000004</v>
      </c>
      <c r="E1610">
        <v>7.6032780000000004</v>
      </c>
      <c r="F1610">
        <v>72.438457</v>
      </c>
      <c r="G1610">
        <v>11.158092</v>
      </c>
    </row>
    <row r="1611" spans="1:9" x14ac:dyDescent="0.25">
      <c r="A1611">
        <v>1610</v>
      </c>
      <c r="D1611">
        <v>80.299170000000004</v>
      </c>
      <c r="E1611">
        <v>7.6032780000000004</v>
      </c>
      <c r="F1611">
        <v>72.438457</v>
      </c>
      <c r="G1611">
        <v>11.158092</v>
      </c>
    </row>
    <row r="1612" spans="1:9" x14ac:dyDescent="0.25">
      <c r="A1612">
        <v>1611</v>
      </c>
      <c r="D1612">
        <v>80.299170000000004</v>
      </c>
      <c r="E1612">
        <v>7.6032780000000004</v>
      </c>
      <c r="F1612">
        <v>72.438457</v>
      </c>
      <c r="G1612">
        <v>11.158092</v>
      </c>
    </row>
    <row r="1613" spans="1:9" x14ac:dyDescent="0.25">
      <c r="A1613">
        <v>1612</v>
      </c>
      <c r="D1613">
        <v>80.299170000000004</v>
      </c>
      <c r="E1613">
        <v>7.6032780000000004</v>
      </c>
      <c r="F1613">
        <v>72.438457</v>
      </c>
      <c r="G1613">
        <v>11.158092</v>
      </c>
    </row>
    <row r="1614" spans="1:9" x14ac:dyDescent="0.25">
      <c r="A1614">
        <v>1613</v>
      </c>
      <c r="D1614">
        <v>80.299170000000004</v>
      </c>
      <c r="E1614">
        <v>7.6032780000000004</v>
      </c>
      <c r="F1614">
        <v>72.438457</v>
      </c>
      <c r="G1614">
        <v>11.158092</v>
      </c>
    </row>
    <row r="1615" spans="1:9" x14ac:dyDescent="0.25">
      <c r="A1615">
        <v>1614</v>
      </c>
      <c r="D1615">
        <v>80.299170000000004</v>
      </c>
      <c r="E1615">
        <v>7.6032780000000004</v>
      </c>
      <c r="F1615">
        <v>72.438457</v>
      </c>
      <c r="G1615">
        <v>11.158092</v>
      </c>
    </row>
    <row r="1616" spans="1:9" x14ac:dyDescent="0.25">
      <c r="A1616">
        <v>1615</v>
      </c>
      <c r="B1616">
        <v>87.556904000000003</v>
      </c>
      <c r="C1616">
        <v>9.5726650000000006</v>
      </c>
      <c r="D1616">
        <v>80.249581000000006</v>
      </c>
      <c r="E1616">
        <v>7.554913</v>
      </c>
      <c r="F1616">
        <v>72.438457</v>
      </c>
      <c r="G1616">
        <v>11.158092</v>
      </c>
    </row>
    <row r="1617" spans="1:9" x14ac:dyDescent="0.25">
      <c r="A1617">
        <v>1616</v>
      </c>
      <c r="B1617">
        <v>87.616034000000013</v>
      </c>
      <c r="C1617">
        <v>9.5287900000000008</v>
      </c>
      <c r="F1617">
        <v>72.307035000000013</v>
      </c>
      <c r="G1617">
        <v>11.072842</v>
      </c>
    </row>
    <row r="1618" spans="1:9" x14ac:dyDescent="0.25">
      <c r="A1618">
        <v>1617</v>
      </c>
      <c r="B1618">
        <v>87.616034000000013</v>
      </c>
      <c r="C1618">
        <v>9.5287900000000008</v>
      </c>
      <c r="H1618">
        <v>77.848838000000001</v>
      </c>
      <c r="I1618">
        <v>7.1980440000000003</v>
      </c>
    </row>
    <row r="1619" spans="1:9" x14ac:dyDescent="0.25">
      <c r="A1619">
        <v>1618</v>
      </c>
      <c r="B1619">
        <v>87.616034000000013</v>
      </c>
      <c r="C1619">
        <v>9.5287900000000008</v>
      </c>
      <c r="H1619">
        <v>77.876694000000001</v>
      </c>
      <c r="I1619">
        <v>7.1589640000000001</v>
      </c>
    </row>
    <row r="1620" spans="1:9" x14ac:dyDescent="0.25">
      <c r="A1620">
        <v>1619</v>
      </c>
      <c r="B1620">
        <v>87.616034000000013</v>
      </c>
      <c r="C1620">
        <v>9.5287900000000008</v>
      </c>
      <c r="H1620">
        <v>77.876694000000001</v>
      </c>
      <c r="I1620">
        <v>7.1589640000000001</v>
      </c>
    </row>
    <row r="1621" spans="1:9" x14ac:dyDescent="0.25">
      <c r="A1621">
        <v>1620</v>
      </c>
      <c r="B1621">
        <v>87.616034000000013</v>
      </c>
      <c r="C1621">
        <v>9.5287900000000008</v>
      </c>
      <c r="H1621">
        <v>77.876694000000001</v>
      </c>
      <c r="I1621">
        <v>7.1589640000000001</v>
      </c>
    </row>
    <row r="1622" spans="1:9" x14ac:dyDescent="0.25">
      <c r="A1622">
        <v>1621</v>
      </c>
      <c r="B1622">
        <v>87.616034000000013</v>
      </c>
      <c r="C1622">
        <v>9.5287900000000008</v>
      </c>
      <c r="H1622">
        <v>77.876694000000001</v>
      </c>
      <c r="I1622">
        <v>7.1589640000000001</v>
      </c>
    </row>
    <row r="1623" spans="1:9" x14ac:dyDescent="0.25">
      <c r="A1623">
        <v>1622</v>
      </c>
      <c r="B1623">
        <v>87.616034000000013</v>
      </c>
      <c r="C1623">
        <v>9.5287900000000008</v>
      </c>
      <c r="H1623">
        <v>77.876694000000001</v>
      </c>
      <c r="I1623">
        <v>7.1589640000000001</v>
      </c>
    </row>
    <row r="1624" spans="1:9" x14ac:dyDescent="0.25">
      <c r="A1624">
        <v>1623</v>
      </c>
      <c r="B1624">
        <v>87.616034000000013</v>
      </c>
      <c r="C1624">
        <v>9.5287900000000008</v>
      </c>
      <c r="H1624">
        <v>77.876694000000001</v>
      </c>
      <c r="I1624">
        <v>7.1589640000000001</v>
      </c>
    </row>
    <row r="1625" spans="1:9" x14ac:dyDescent="0.25">
      <c r="A1625">
        <v>1624</v>
      </c>
      <c r="B1625">
        <v>87.616034000000013</v>
      </c>
      <c r="C1625">
        <v>9.5287900000000008</v>
      </c>
      <c r="H1625">
        <v>77.876694000000001</v>
      </c>
      <c r="I1625">
        <v>7.1589640000000001</v>
      </c>
    </row>
    <row r="1626" spans="1:9" x14ac:dyDescent="0.25">
      <c r="A1626">
        <v>1625</v>
      </c>
      <c r="B1626">
        <v>87.616034000000013</v>
      </c>
      <c r="C1626">
        <v>9.5287900000000008</v>
      </c>
      <c r="H1626">
        <v>77.876694000000001</v>
      </c>
      <c r="I1626">
        <v>7.1589640000000001</v>
      </c>
    </row>
    <row r="1627" spans="1:9" x14ac:dyDescent="0.25">
      <c r="A1627">
        <v>1626</v>
      </c>
      <c r="B1627">
        <v>87.616034000000013</v>
      </c>
      <c r="C1627">
        <v>9.5287900000000008</v>
      </c>
      <c r="H1627">
        <v>77.876694000000001</v>
      </c>
      <c r="I1627">
        <v>7.1589640000000001</v>
      </c>
    </row>
    <row r="1628" spans="1:9" x14ac:dyDescent="0.25">
      <c r="A1628">
        <v>1627</v>
      </c>
      <c r="B1628">
        <v>87.616034000000013</v>
      </c>
      <c r="C1628">
        <v>9.5287900000000008</v>
      </c>
      <c r="H1628">
        <v>77.876694000000001</v>
      </c>
      <c r="I1628">
        <v>7.1589640000000001</v>
      </c>
    </row>
    <row r="1629" spans="1:9" x14ac:dyDescent="0.25">
      <c r="A1629">
        <v>1628</v>
      </c>
      <c r="B1629">
        <v>87.556904000000003</v>
      </c>
      <c r="C1629">
        <v>9.5726650000000006</v>
      </c>
      <c r="D1629">
        <v>95.650258000000008</v>
      </c>
      <c r="E1629">
        <v>7.6513879999999999</v>
      </c>
      <c r="H1629">
        <v>77.876694000000001</v>
      </c>
      <c r="I1629">
        <v>7.1589640000000001</v>
      </c>
    </row>
    <row r="1630" spans="1:9" x14ac:dyDescent="0.25">
      <c r="A1630">
        <v>1629</v>
      </c>
      <c r="D1630">
        <v>95.674544000000012</v>
      </c>
      <c r="E1630">
        <v>7.6526630000000004</v>
      </c>
      <c r="F1630">
        <v>84.586346000000006</v>
      </c>
      <c r="G1630">
        <v>10.163653999999999</v>
      </c>
      <c r="H1630">
        <v>77.848838000000001</v>
      </c>
      <c r="I1630">
        <v>7.1980440000000003</v>
      </c>
    </row>
    <row r="1631" spans="1:9" x14ac:dyDescent="0.25">
      <c r="A1631">
        <v>1630</v>
      </c>
      <c r="D1631">
        <v>95.674544000000012</v>
      </c>
      <c r="E1631">
        <v>7.6526630000000004</v>
      </c>
      <c r="F1631">
        <v>84.699194000000006</v>
      </c>
      <c r="G1631">
        <v>10.170643999999999</v>
      </c>
    </row>
    <row r="1632" spans="1:9" x14ac:dyDescent="0.25">
      <c r="A1632">
        <v>1631</v>
      </c>
      <c r="D1632">
        <v>95.674544000000012</v>
      </c>
      <c r="E1632">
        <v>7.6526630000000004</v>
      </c>
      <c r="F1632">
        <v>84.699194000000006</v>
      </c>
      <c r="G1632">
        <v>10.170643999999999</v>
      </c>
    </row>
    <row r="1633" spans="1:9" x14ac:dyDescent="0.25">
      <c r="A1633">
        <v>1632</v>
      </c>
      <c r="D1633">
        <v>95.674544000000012</v>
      </c>
      <c r="E1633">
        <v>7.6526630000000004</v>
      </c>
      <c r="F1633">
        <v>84.699194000000006</v>
      </c>
      <c r="G1633">
        <v>10.170643999999999</v>
      </c>
    </row>
    <row r="1634" spans="1:9" x14ac:dyDescent="0.25">
      <c r="A1634">
        <v>1633</v>
      </c>
      <c r="D1634">
        <v>95.674544000000012</v>
      </c>
      <c r="E1634">
        <v>7.6526630000000004</v>
      </c>
      <c r="F1634">
        <v>84.699194000000006</v>
      </c>
      <c r="G1634">
        <v>10.170643999999999</v>
      </c>
    </row>
    <row r="1635" spans="1:9" x14ac:dyDescent="0.25">
      <c r="A1635">
        <v>1634</v>
      </c>
      <c r="D1635">
        <v>95.674544000000012</v>
      </c>
      <c r="E1635">
        <v>7.6526630000000004</v>
      </c>
      <c r="F1635">
        <v>84.699194000000006</v>
      </c>
      <c r="G1635">
        <v>10.170643999999999</v>
      </c>
    </row>
    <row r="1636" spans="1:9" x14ac:dyDescent="0.25">
      <c r="A1636">
        <v>1635</v>
      </c>
      <c r="D1636">
        <v>95.674544000000012</v>
      </c>
      <c r="E1636">
        <v>7.6526630000000004</v>
      </c>
      <c r="F1636">
        <v>84.699194000000006</v>
      </c>
      <c r="G1636">
        <v>10.170643999999999</v>
      </c>
    </row>
    <row r="1637" spans="1:9" x14ac:dyDescent="0.25">
      <c r="A1637">
        <v>1636</v>
      </c>
      <c r="D1637">
        <v>95.674544000000012</v>
      </c>
      <c r="E1637">
        <v>7.6526630000000004</v>
      </c>
      <c r="F1637">
        <v>84.699194000000006</v>
      </c>
      <c r="G1637">
        <v>10.170643999999999</v>
      </c>
    </row>
    <row r="1638" spans="1:9" x14ac:dyDescent="0.25">
      <c r="A1638">
        <v>1637</v>
      </c>
      <c r="D1638">
        <v>95.674544000000012</v>
      </c>
      <c r="E1638">
        <v>7.6526630000000004</v>
      </c>
      <c r="F1638">
        <v>84.699194000000006</v>
      </c>
      <c r="G1638">
        <v>10.170643999999999</v>
      </c>
    </row>
    <row r="1639" spans="1:9" x14ac:dyDescent="0.25">
      <c r="A1639">
        <v>1638</v>
      </c>
      <c r="D1639">
        <v>95.674544000000012</v>
      </c>
      <c r="E1639">
        <v>7.6526630000000004</v>
      </c>
      <c r="F1639">
        <v>84.699194000000006</v>
      </c>
      <c r="G1639">
        <v>10.170643999999999</v>
      </c>
    </row>
    <row r="1640" spans="1:9" x14ac:dyDescent="0.25">
      <c r="A1640">
        <v>1639</v>
      </c>
      <c r="D1640">
        <v>95.650258000000008</v>
      </c>
      <c r="E1640">
        <v>7.6513879999999999</v>
      </c>
      <c r="F1640">
        <v>84.699194000000006</v>
      </c>
      <c r="G1640">
        <v>10.170643999999999</v>
      </c>
    </row>
    <row r="1641" spans="1:9" x14ac:dyDescent="0.25">
      <c r="A1641">
        <v>1640</v>
      </c>
      <c r="B1641">
        <v>104.04023000000001</v>
      </c>
      <c r="C1641">
        <v>10.185184</v>
      </c>
      <c r="D1641">
        <v>95.650258000000008</v>
      </c>
      <c r="E1641">
        <v>7.6513879999999999</v>
      </c>
      <c r="F1641">
        <v>84.586346000000006</v>
      </c>
      <c r="G1641">
        <v>10.163653999999999</v>
      </c>
      <c r="H1641">
        <v>91.719494000000012</v>
      </c>
      <c r="I1641">
        <v>6.9721880000000001</v>
      </c>
    </row>
    <row r="1642" spans="1:9" x14ac:dyDescent="0.25">
      <c r="A1642">
        <v>1641</v>
      </c>
      <c r="B1642">
        <v>104.029618</v>
      </c>
      <c r="C1642">
        <v>10.121259</v>
      </c>
      <c r="F1642">
        <v>84.586346000000006</v>
      </c>
      <c r="G1642">
        <v>10.163653999999999</v>
      </c>
      <c r="H1642">
        <v>91.719443000000012</v>
      </c>
      <c r="I1642">
        <v>6.8627039999999999</v>
      </c>
    </row>
    <row r="1643" spans="1:9" x14ac:dyDescent="0.25">
      <c r="A1643">
        <v>1642</v>
      </c>
      <c r="B1643">
        <v>104.029618</v>
      </c>
      <c r="C1643">
        <v>10.121259</v>
      </c>
      <c r="H1643">
        <v>91.719443000000012</v>
      </c>
      <c r="I1643">
        <v>6.8627039999999999</v>
      </c>
    </row>
    <row r="1644" spans="1:9" x14ac:dyDescent="0.25">
      <c r="A1644">
        <v>1643</v>
      </c>
      <c r="B1644">
        <v>104.029618</v>
      </c>
      <c r="C1644">
        <v>10.121259</v>
      </c>
      <c r="H1644">
        <v>91.719443000000012</v>
      </c>
      <c r="I1644">
        <v>6.8627039999999999</v>
      </c>
    </row>
    <row r="1645" spans="1:9" x14ac:dyDescent="0.25">
      <c r="A1645">
        <v>1644</v>
      </c>
      <c r="B1645">
        <v>104.029618</v>
      </c>
      <c r="C1645">
        <v>10.121259</v>
      </c>
      <c r="H1645">
        <v>91.719443000000012</v>
      </c>
      <c r="I1645">
        <v>6.8627039999999999</v>
      </c>
    </row>
    <row r="1646" spans="1:9" x14ac:dyDescent="0.25">
      <c r="A1646">
        <v>1645</v>
      </c>
      <c r="B1646">
        <v>104.029618</v>
      </c>
      <c r="C1646">
        <v>10.121259</v>
      </c>
      <c r="H1646">
        <v>91.719443000000012</v>
      </c>
      <c r="I1646">
        <v>6.8627039999999999</v>
      </c>
    </row>
    <row r="1647" spans="1:9" x14ac:dyDescent="0.25">
      <c r="A1647">
        <v>1646</v>
      </c>
      <c r="B1647">
        <v>104.029618</v>
      </c>
      <c r="C1647">
        <v>10.121259</v>
      </c>
      <c r="H1647">
        <v>91.719443000000012</v>
      </c>
      <c r="I1647">
        <v>6.8627039999999999</v>
      </c>
    </row>
    <row r="1648" spans="1:9" x14ac:dyDescent="0.25">
      <c r="A1648">
        <v>1647</v>
      </c>
      <c r="B1648">
        <v>104.029618</v>
      </c>
      <c r="C1648">
        <v>10.121259</v>
      </c>
      <c r="H1648">
        <v>91.719443000000012</v>
      </c>
      <c r="I1648">
        <v>6.8627039999999999</v>
      </c>
    </row>
    <row r="1649" spans="1:9" x14ac:dyDescent="0.25">
      <c r="A1649">
        <v>1648</v>
      </c>
      <c r="B1649">
        <v>104.029618</v>
      </c>
      <c r="C1649">
        <v>10.121259</v>
      </c>
      <c r="H1649">
        <v>91.719443000000012</v>
      </c>
      <c r="I1649">
        <v>6.8627039999999999</v>
      </c>
    </row>
    <row r="1650" spans="1:9" x14ac:dyDescent="0.25">
      <c r="A1650">
        <v>1649</v>
      </c>
      <c r="B1650">
        <v>104.029618</v>
      </c>
      <c r="C1650">
        <v>10.121259</v>
      </c>
      <c r="H1650">
        <v>91.719443000000012</v>
      </c>
      <c r="I1650">
        <v>6.8627039999999999</v>
      </c>
    </row>
    <row r="1651" spans="1:9" x14ac:dyDescent="0.25">
      <c r="A1651">
        <v>1650</v>
      </c>
      <c r="B1651">
        <v>104.029618</v>
      </c>
      <c r="C1651">
        <v>10.121259</v>
      </c>
      <c r="H1651">
        <v>91.719443000000012</v>
      </c>
      <c r="I1651">
        <v>6.8627039999999999</v>
      </c>
    </row>
    <row r="1652" spans="1:9" x14ac:dyDescent="0.25">
      <c r="A1652">
        <v>1651</v>
      </c>
      <c r="B1652">
        <v>104.029618</v>
      </c>
      <c r="C1652">
        <v>10.121259</v>
      </c>
      <c r="H1652">
        <v>91.719443000000012</v>
      </c>
      <c r="I1652">
        <v>6.8627039999999999</v>
      </c>
    </row>
    <row r="1653" spans="1:9" x14ac:dyDescent="0.25">
      <c r="A1653">
        <v>1652</v>
      </c>
      <c r="B1653">
        <v>104.029618</v>
      </c>
      <c r="C1653">
        <v>10.121259</v>
      </c>
      <c r="D1653">
        <v>112.40709000000001</v>
      </c>
      <c r="E1653">
        <v>7.5209859999999997</v>
      </c>
      <c r="H1653">
        <v>91.719494000000012</v>
      </c>
      <c r="I1653">
        <v>6.9721880000000001</v>
      </c>
    </row>
    <row r="1654" spans="1:9" x14ac:dyDescent="0.25">
      <c r="A1654">
        <v>1653</v>
      </c>
      <c r="B1654">
        <v>104.04023000000001</v>
      </c>
      <c r="C1654">
        <v>10.185184</v>
      </c>
      <c r="D1654">
        <v>112.434178</v>
      </c>
      <c r="E1654">
        <v>7.5045580000000003</v>
      </c>
      <c r="H1654">
        <v>91.719494000000012</v>
      </c>
      <c r="I1654">
        <v>6.9721880000000001</v>
      </c>
    </row>
    <row r="1655" spans="1:9" x14ac:dyDescent="0.25">
      <c r="A1655">
        <v>1654</v>
      </c>
      <c r="D1655">
        <v>112.434178</v>
      </c>
      <c r="E1655">
        <v>7.5045580000000003</v>
      </c>
      <c r="H1655">
        <v>91.719494000000012</v>
      </c>
      <c r="I1655">
        <v>6.9721880000000001</v>
      </c>
    </row>
    <row r="1656" spans="1:9" x14ac:dyDescent="0.25">
      <c r="A1656">
        <v>1655</v>
      </c>
      <c r="D1656">
        <v>112.434178</v>
      </c>
      <c r="E1656">
        <v>7.5045580000000003</v>
      </c>
      <c r="F1656">
        <v>100.46582500000001</v>
      </c>
      <c r="G1656">
        <v>10.507820000000001</v>
      </c>
    </row>
    <row r="1657" spans="1:9" x14ac:dyDescent="0.25">
      <c r="A1657">
        <v>1656</v>
      </c>
      <c r="D1657">
        <v>112.434178</v>
      </c>
      <c r="E1657">
        <v>7.5045580000000003</v>
      </c>
      <c r="F1657">
        <v>100.51949400000001</v>
      </c>
      <c r="G1657">
        <v>10.516238</v>
      </c>
    </row>
    <row r="1658" spans="1:9" x14ac:dyDescent="0.25">
      <c r="A1658">
        <v>1657</v>
      </c>
      <c r="D1658">
        <v>112.434178</v>
      </c>
      <c r="E1658">
        <v>7.5045580000000003</v>
      </c>
      <c r="F1658">
        <v>100.51949400000001</v>
      </c>
      <c r="G1658">
        <v>10.516238</v>
      </c>
    </row>
    <row r="1659" spans="1:9" x14ac:dyDescent="0.25">
      <c r="A1659">
        <v>1658</v>
      </c>
      <c r="D1659">
        <v>112.434178</v>
      </c>
      <c r="E1659">
        <v>7.5045580000000003</v>
      </c>
      <c r="F1659">
        <v>100.51949400000001</v>
      </c>
      <c r="G1659">
        <v>10.516238</v>
      </c>
    </row>
    <row r="1660" spans="1:9" x14ac:dyDescent="0.25">
      <c r="A1660">
        <v>1659</v>
      </c>
      <c r="D1660">
        <v>112.434178</v>
      </c>
      <c r="E1660">
        <v>7.5045580000000003</v>
      </c>
      <c r="F1660">
        <v>100.51949400000001</v>
      </c>
      <c r="G1660">
        <v>10.516238</v>
      </c>
    </row>
    <row r="1661" spans="1:9" x14ac:dyDescent="0.25">
      <c r="A1661">
        <v>1660</v>
      </c>
      <c r="D1661">
        <v>112.434178</v>
      </c>
      <c r="E1661">
        <v>7.5045580000000003</v>
      </c>
      <c r="F1661">
        <v>100.51949400000001</v>
      </c>
      <c r="G1661">
        <v>10.516238</v>
      </c>
    </row>
    <row r="1662" spans="1:9" x14ac:dyDescent="0.25">
      <c r="A1662">
        <v>1661</v>
      </c>
      <c r="D1662">
        <v>112.434178</v>
      </c>
      <c r="E1662">
        <v>7.5045580000000003</v>
      </c>
      <c r="F1662">
        <v>100.51949400000001</v>
      </c>
      <c r="G1662">
        <v>10.516238</v>
      </c>
    </row>
    <row r="1663" spans="1:9" x14ac:dyDescent="0.25">
      <c r="A1663">
        <v>1662</v>
      </c>
      <c r="D1663">
        <v>112.434178</v>
      </c>
      <c r="E1663">
        <v>7.5045580000000003</v>
      </c>
      <c r="F1663">
        <v>100.51949400000001</v>
      </c>
      <c r="G1663">
        <v>10.516238</v>
      </c>
    </row>
    <row r="1664" spans="1:9" x14ac:dyDescent="0.25">
      <c r="A1664">
        <v>1663</v>
      </c>
      <c r="D1664">
        <v>112.434178</v>
      </c>
      <c r="E1664">
        <v>7.5045580000000003</v>
      </c>
      <c r="F1664">
        <v>100.51949400000001</v>
      </c>
      <c r="G1664">
        <v>10.516238</v>
      </c>
    </row>
    <row r="1665" spans="1:15" x14ac:dyDescent="0.25">
      <c r="A1665">
        <v>1664</v>
      </c>
      <c r="D1665">
        <v>112.434178</v>
      </c>
      <c r="E1665">
        <v>7.5045580000000003</v>
      </c>
      <c r="F1665">
        <v>100.51949400000001</v>
      </c>
      <c r="G1665">
        <v>10.516238</v>
      </c>
    </row>
    <row r="1666" spans="1:15" x14ac:dyDescent="0.25">
      <c r="A1666">
        <v>1665</v>
      </c>
      <c r="B1666">
        <v>120.91328100000001</v>
      </c>
      <c r="C1666">
        <v>9.7472480000000008</v>
      </c>
      <c r="D1666">
        <v>112.40709000000001</v>
      </c>
      <c r="E1666">
        <v>7.5209859999999997</v>
      </c>
      <c r="F1666">
        <v>100.51949400000001</v>
      </c>
      <c r="G1666">
        <v>10.516238</v>
      </c>
      <c r="N1666">
        <v>107.356843</v>
      </c>
      <c r="O1666">
        <v>6.6032270000000004</v>
      </c>
    </row>
    <row r="1667" spans="1:15" x14ac:dyDescent="0.25">
      <c r="A1667">
        <v>1666</v>
      </c>
      <c r="B1667">
        <v>121.03643500000001</v>
      </c>
      <c r="C1667">
        <v>9.6768940000000008</v>
      </c>
      <c r="F1667">
        <v>100.46582500000001</v>
      </c>
      <c r="G1667">
        <v>10.507820000000001</v>
      </c>
      <c r="N1667">
        <v>107.356843</v>
      </c>
      <c r="O1667">
        <v>6.6032270000000004</v>
      </c>
    </row>
    <row r="1668" spans="1:15" x14ac:dyDescent="0.25">
      <c r="A1668">
        <v>1667</v>
      </c>
      <c r="B1668">
        <v>121.03643500000001</v>
      </c>
      <c r="C1668">
        <v>9.6768940000000008</v>
      </c>
      <c r="F1668">
        <v>100.46582500000001</v>
      </c>
      <c r="G1668">
        <v>10.507820000000001</v>
      </c>
      <c r="N1668">
        <v>107.34199600000001</v>
      </c>
      <c r="O1668">
        <v>6.5171089999999996</v>
      </c>
    </row>
    <row r="1669" spans="1:15" x14ac:dyDescent="0.25">
      <c r="A1669">
        <v>1668</v>
      </c>
      <c r="B1669">
        <v>121.03643500000001</v>
      </c>
      <c r="C1669">
        <v>9.6768940000000008</v>
      </c>
      <c r="N1669">
        <v>107.34199600000001</v>
      </c>
      <c r="O1669">
        <v>6.5171089999999996</v>
      </c>
    </row>
    <row r="1670" spans="1:15" x14ac:dyDescent="0.25">
      <c r="A1670">
        <v>1669</v>
      </c>
      <c r="B1670">
        <v>121.03643500000001</v>
      </c>
      <c r="C1670">
        <v>9.6768940000000008</v>
      </c>
      <c r="N1670">
        <v>107.34199600000001</v>
      </c>
      <c r="O1670">
        <v>6.5171089999999996</v>
      </c>
    </row>
    <row r="1671" spans="1:15" x14ac:dyDescent="0.25">
      <c r="A1671">
        <v>1670</v>
      </c>
      <c r="B1671">
        <v>121.03643500000001</v>
      </c>
      <c r="C1671">
        <v>9.6768940000000008</v>
      </c>
      <c r="N1671">
        <v>107.34199600000001</v>
      </c>
      <c r="O1671">
        <v>6.5171089999999996</v>
      </c>
    </row>
    <row r="1672" spans="1:15" x14ac:dyDescent="0.25">
      <c r="A1672">
        <v>1671</v>
      </c>
      <c r="B1672">
        <v>121.03643500000001</v>
      </c>
      <c r="C1672">
        <v>9.6768940000000008</v>
      </c>
      <c r="N1672">
        <v>107.34199600000001</v>
      </c>
      <c r="O1672">
        <v>6.5171089999999996</v>
      </c>
    </row>
    <row r="1673" spans="1:15" x14ac:dyDescent="0.25">
      <c r="A1673">
        <v>1672</v>
      </c>
      <c r="B1673">
        <v>121.03643500000001</v>
      </c>
      <c r="C1673">
        <v>9.6768940000000008</v>
      </c>
      <c r="N1673">
        <v>107.34199600000001</v>
      </c>
      <c r="O1673">
        <v>6.5171089999999996</v>
      </c>
    </row>
    <row r="1674" spans="1:15" x14ac:dyDescent="0.25">
      <c r="A1674">
        <v>1673</v>
      </c>
      <c r="B1674">
        <v>121.03643500000001</v>
      </c>
      <c r="C1674">
        <v>9.6768940000000008</v>
      </c>
      <c r="N1674">
        <v>107.34199600000001</v>
      </c>
      <c r="O1674">
        <v>6.5171089999999996</v>
      </c>
    </row>
    <row r="1675" spans="1:15" x14ac:dyDescent="0.25">
      <c r="A1675">
        <v>1674</v>
      </c>
      <c r="B1675">
        <v>121.03643500000001</v>
      </c>
      <c r="C1675">
        <v>9.6768940000000008</v>
      </c>
      <c r="N1675">
        <v>107.34199600000001</v>
      </c>
      <c r="O1675">
        <v>6.5171089999999996</v>
      </c>
    </row>
    <row r="1676" spans="1:15" x14ac:dyDescent="0.25">
      <c r="A1676">
        <v>1675</v>
      </c>
      <c r="B1676">
        <v>121.03643500000001</v>
      </c>
      <c r="C1676">
        <v>9.6768940000000008</v>
      </c>
      <c r="N1676">
        <v>107.34199600000001</v>
      </c>
      <c r="O1676">
        <v>6.5171089999999996</v>
      </c>
    </row>
    <row r="1677" spans="1:15" x14ac:dyDescent="0.25">
      <c r="A1677">
        <v>1676</v>
      </c>
      <c r="B1677">
        <v>121.03643500000001</v>
      </c>
      <c r="C1677">
        <v>9.6768940000000008</v>
      </c>
      <c r="N1677">
        <v>107.34199600000001</v>
      </c>
      <c r="O1677">
        <v>6.5171089999999996</v>
      </c>
    </row>
    <row r="1678" spans="1:15" x14ac:dyDescent="0.25">
      <c r="A1678">
        <v>1677</v>
      </c>
      <c r="B1678">
        <v>121.03643500000001</v>
      </c>
      <c r="C1678">
        <v>9.6768940000000008</v>
      </c>
      <c r="D1678">
        <v>127.49140600000001</v>
      </c>
      <c r="E1678">
        <v>6.589963</v>
      </c>
      <c r="N1678">
        <v>107.34199600000001</v>
      </c>
      <c r="O1678">
        <v>6.5171089999999996</v>
      </c>
    </row>
    <row r="1679" spans="1:15" x14ac:dyDescent="0.25">
      <c r="A1679">
        <v>1678</v>
      </c>
      <c r="B1679">
        <v>121.03643500000001</v>
      </c>
      <c r="C1679">
        <v>9.6768940000000008</v>
      </c>
      <c r="D1679">
        <v>127.51288700000001</v>
      </c>
      <c r="E1679">
        <v>6.5664949999999997</v>
      </c>
      <c r="N1679">
        <v>107.34199600000001</v>
      </c>
      <c r="O1679">
        <v>6.5171089999999996</v>
      </c>
    </row>
    <row r="1680" spans="1:15" x14ac:dyDescent="0.25">
      <c r="A1680">
        <v>1679</v>
      </c>
      <c r="B1680">
        <v>120.91328100000001</v>
      </c>
      <c r="C1680">
        <v>9.7472480000000008</v>
      </c>
      <c r="D1680">
        <v>127.51288700000001</v>
      </c>
      <c r="E1680">
        <v>6.5664949999999997</v>
      </c>
      <c r="N1680">
        <v>107.34199600000001</v>
      </c>
      <c r="O1680">
        <v>6.5171089999999996</v>
      </c>
    </row>
    <row r="1681" spans="1:15" x14ac:dyDescent="0.25">
      <c r="A1681">
        <v>1680</v>
      </c>
      <c r="B1681">
        <v>120.91328100000001</v>
      </c>
      <c r="C1681">
        <v>9.7472480000000008</v>
      </c>
      <c r="D1681">
        <v>127.51288700000001</v>
      </c>
      <c r="E1681">
        <v>6.5664949999999997</v>
      </c>
      <c r="F1681">
        <v>116.01633900000002</v>
      </c>
      <c r="G1681">
        <v>10.27421</v>
      </c>
      <c r="N1681">
        <v>107.356843</v>
      </c>
      <c r="O1681">
        <v>6.6032270000000004</v>
      </c>
    </row>
    <row r="1682" spans="1:15" x14ac:dyDescent="0.25">
      <c r="A1682">
        <v>1681</v>
      </c>
      <c r="D1682">
        <v>127.51288700000001</v>
      </c>
      <c r="E1682">
        <v>6.5664949999999997</v>
      </c>
      <c r="F1682">
        <v>116.09261000000001</v>
      </c>
      <c r="G1682">
        <v>10.269361999999999</v>
      </c>
    </row>
    <row r="1683" spans="1:15" x14ac:dyDescent="0.25">
      <c r="A1683">
        <v>1682</v>
      </c>
      <c r="D1683">
        <v>127.51288700000001</v>
      </c>
      <c r="E1683">
        <v>6.5664949999999997</v>
      </c>
      <c r="F1683">
        <v>116.09261000000001</v>
      </c>
      <c r="G1683">
        <v>10.269361999999999</v>
      </c>
    </row>
    <row r="1684" spans="1:15" x14ac:dyDescent="0.25">
      <c r="A1684">
        <v>1683</v>
      </c>
      <c r="D1684">
        <v>127.51288700000001</v>
      </c>
      <c r="E1684">
        <v>6.6158289999999997</v>
      </c>
      <c r="F1684">
        <v>116.09261000000001</v>
      </c>
      <c r="G1684">
        <v>10.269361999999999</v>
      </c>
    </row>
    <row r="1685" spans="1:15" x14ac:dyDescent="0.25">
      <c r="A1685">
        <v>1684</v>
      </c>
      <c r="D1685">
        <v>127.51288700000001</v>
      </c>
      <c r="E1685">
        <v>6.6158289999999997</v>
      </c>
      <c r="F1685">
        <v>116.09261000000001</v>
      </c>
      <c r="G1685">
        <v>10.269361999999999</v>
      </c>
    </row>
    <row r="1686" spans="1:15" x14ac:dyDescent="0.25">
      <c r="A1686">
        <v>1685</v>
      </c>
      <c r="D1686">
        <v>127.51288700000001</v>
      </c>
      <c r="E1686">
        <v>6.6158289999999997</v>
      </c>
      <c r="F1686">
        <v>116.09261000000001</v>
      </c>
      <c r="G1686">
        <v>10.269361999999999</v>
      </c>
    </row>
    <row r="1687" spans="1:15" x14ac:dyDescent="0.25">
      <c r="A1687">
        <v>1686</v>
      </c>
      <c r="D1687">
        <v>127.51288700000001</v>
      </c>
      <c r="E1687">
        <v>6.6158289999999997</v>
      </c>
      <c r="F1687">
        <v>116.09261000000001</v>
      </c>
      <c r="G1687">
        <v>10.269361999999999</v>
      </c>
    </row>
    <row r="1688" spans="1:15" x14ac:dyDescent="0.25">
      <c r="A1688">
        <v>1687</v>
      </c>
      <c r="D1688">
        <v>127.51288700000001</v>
      </c>
      <c r="E1688">
        <v>6.6158289999999997</v>
      </c>
      <c r="F1688">
        <v>116.09261000000001</v>
      </c>
      <c r="G1688">
        <v>10.269361999999999</v>
      </c>
    </row>
    <row r="1689" spans="1:15" x14ac:dyDescent="0.25">
      <c r="A1689">
        <v>1688</v>
      </c>
      <c r="D1689">
        <v>127.51288700000001</v>
      </c>
      <c r="E1689">
        <v>6.6158289999999997</v>
      </c>
      <c r="F1689">
        <v>116.09261000000001</v>
      </c>
      <c r="G1689">
        <v>10.269361999999999</v>
      </c>
    </row>
    <row r="1690" spans="1:15" x14ac:dyDescent="0.25">
      <c r="A1690">
        <v>1689</v>
      </c>
      <c r="D1690">
        <v>127.51288700000001</v>
      </c>
      <c r="E1690">
        <v>6.6158289999999997</v>
      </c>
      <c r="F1690">
        <v>116.09261000000001</v>
      </c>
      <c r="G1690">
        <v>10.269361999999999</v>
      </c>
    </row>
    <row r="1691" spans="1:15" x14ac:dyDescent="0.25">
      <c r="A1691">
        <v>1690</v>
      </c>
      <c r="D1691">
        <v>127.51288700000001</v>
      </c>
      <c r="E1691">
        <v>6.6158289999999997</v>
      </c>
      <c r="F1691">
        <v>116.09261000000001</v>
      </c>
      <c r="G1691">
        <v>10.269361999999999</v>
      </c>
    </row>
    <row r="1692" spans="1:15" x14ac:dyDescent="0.25">
      <c r="A1692">
        <v>1691</v>
      </c>
      <c r="B1692">
        <v>134.03978800000002</v>
      </c>
      <c r="C1692">
        <v>8.7362800000000007</v>
      </c>
      <c r="D1692">
        <v>127.51288700000001</v>
      </c>
      <c r="E1692">
        <v>6.6158289999999997</v>
      </c>
      <c r="F1692">
        <v>116.09261000000001</v>
      </c>
      <c r="G1692">
        <v>10.269361999999999</v>
      </c>
    </row>
    <row r="1693" spans="1:15" x14ac:dyDescent="0.25">
      <c r="A1693">
        <v>1692</v>
      </c>
      <c r="B1693">
        <v>134.187073</v>
      </c>
      <c r="C1693">
        <v>8.6401109999999992</v>
      </c>
      <c r="D1693">
        <v>127.49140600000001</v>
      </c>
      <c r="E1693">
        <v>6.589963</v>
      </c>
      <c r="F1693">
        <v>116.09261000000001</v>
      </c>
      <c r="G1693">
        <v>10.269361999999999</v>
      </c>
    </row>
    <row r="1694" spans="1:15" x14ac:dyDescent="0.25">
      <c r="A1694">
        <v>1693</v>
      </c>
      <c r="B1694">
        <v>134.187073</v>
      </c>
      <c r="C1694">
        <v>8.6401109999999992</v>
      </c>
      <c r="F1694">
        <v>116.01633900000002</v>
      </c>
      <c r="G1694">
        <v>10.27421</v>
      </c>
    </row>
    <row r="1695" spans="1:15" x14ac:dyDescent="0.25">
      <c r="A1695">
        <v>1694</v>
      </c>
      <c r="B1695">
        <v>134.187073</v>
      </c>
      <c r="C1695">
        <v>8.6401109999999992</v>
      </c>
      <c r="F1695">
        <v>116.01633900000002</v>
      </c>
      <c r="G1695">
        <v>10.27421</v>
      </c>
      <c r="H1695">
        <v>124.63119900000001</v>
      </c>
      <c r="I1695">
        <v>6.1779950000000001</v>
      </c>
    </row>
    <row r="1696" spans="1:15" x14ac:dyDescent="0.25">
      <c r="A1696">
        <v>1695</v>
      </c>
      <c r="B1696">
        <v>134.187073</v>
      </c>
      <c r="C1696">
        <v>8.6401109999999992</v>
      </c>
      <c r="H1696">
        <v>124.69492000000001</v>
      </c>
      <c r="I1696">
        <v>6.0727450000000003</v>
      </c>
    </row>
    <row r="1697" spans="1:9" x14ac:dyDescent="0.25">
      <c r="A1697">
        <v>1696</v>
      </c>
      <c r="B1697">
        <v>134.187073</v>
      </c>
      <c r="C1697">
        <v>8.6401109999999992</v>
      </c>
      <c r="H1697">
        <v>124.69492000000001</v>
      </c>
      <c r="I1697">
        <v>6.0727450000000003</v>
      </c>
    </row>
    <row r="1698" spans="1:9" x14ac:dyDescent="0.25">
      <c r="A1698">
        <v>1697</v>
      </c>
      <c r="B1698">
        <v>134.187073</v>
      </c>
      <c r="C1698">
        <v>8.6401109999999992</v>
      </c>
      <c r="H1698">
        <v>124.69492000000001</v>
      </c>
      <c r="I1698">
        <v>6.0727450000000003</v>
      </c>
    </row>
    <row r="1699" spans="1:9" x14ac:dyDescent="0.25">
      <c r="A1699">
        <v>1698</v>
      </c>
      <c r="B1699">
        <v>134.187073</v>
      </c>
      <c r="C1699">
        <v>8.6401109999999992</v>
      </c>
      <c r="H1699">
        <v>124.69492000000001</v>
      </c>
      <c r="I1699">
        <v>6.0727450000000003</v>
      </c>
    </row>
    <row r="1700" spans="1:9" x14ac:dyDescent="0.25">
      <c r="A1700">
        <v>1699</v>
      </c>
      <c r="B1700">
        <v>134.187073</v>
      </c>
      <c r="C1700">
        <v>8.6401109999999992</v>
      </c>
      <c r="H1700">
        <v>124.69492000000001</v>
      </c>
      <c r="I1700">
        <v>6.0727450000000003</v>
      </c>
    </row>
    <row r="1701" spans="1:9" x14ac:dyDescent="0.25">
      <c r="A1701">
        <v>1700</v>
      </c>
      <c r="B1701">
        <v>134.187073</v>
      </c>
      <c r="C1701">
        <v>8.6401109999999992</v>
      </c>
      <c r="H1701">
        <v>124.69492000000001</v>
      </c>
      <c r="I1701">
        <v>6.0727450000000003</v>
      </c>
    </row>
    <row r="1702" spans="1:9" x14ac:dyDescent="0.25">
      <c r="A1702">
        <v>1701</v>
      </c>
      <c r="B1702">
        <v>134.187073</v>
      </c>
      <c r="C1702">
        <v>8.6401109999999992</v>
      </c>
      <c r="H1702">
        <v>124.69492000000001</v>
      </c>
      <c r="I1702">
        <v>6.0727450000000003</v>
      </c>
    </row>
    <row r="1703" spans="1:9" x14ac:dyDescent="0.25">
      <c r="A1703">
        <v>1702</v>
      </c>
      <c r="B1703">
        <v>134.187073</v>
      </c>
      <c r="C1703">
        <v>8.6401109999999992</v>
      </c>
      <c r="H1703">
        <v>124.69492000000001</v>
      </c>
      <c r="I1703">
        <v>6.0727450000000003</v>
      </c>
    </row>
    <row r="1704" spans="1:9" x14ac:dyDescent="0.25">
      <c r="A1704">
        <v>1703</v>
      </c>
      <c r="B1704">
        <v>134.187073</v>
      </c>
      <c r="C1704">
        <v>8.6401109999999992</v>
      </c>
      <c r="H1704">
        <v>124.69492000000001</v>
      </c>
      <c r="I1704">
        <v>6.0727450000000003</v>
      </c>
    </row>
    <row r="1705" spans="1:9" x14ac:dyDescent="0.25">
      <c r="A1705">
        <v>1704</v>
      </c>
      <c r="B1705">
        <v>134.187073</v>
      </c>
      <c r="C1705">
        <v>8.6401109999999992</v>
      </c>
      <c r="H1705">
        <v>124.69492000000001</v>
      </c>
      <c r="I1705">
        <v>6.0727450000000003</v>
      </c>
    </row>
    <row r="1706" spans="1:9" x14ac:dyDescent="0.25">
      <c r="A1706">
        <v>1705</v>
      </c>
      <c r="B1706">
        <v>134.03978800000002</v>
      </c>
      <c r="C1706">
        <v>8.7362800000000007</v>
      </c>
      <c r="H1706">
        <v>124.69492000000001</v>
      </c>
      <c r="I1706">
        <v>6.0727450000000003</v>
      </c>
    </row>
    <row r="1707" spans="1:9" x14ac:dyDescent="0.25">
      <c r="A1707">
        <v>1706</v>
      </c>
      <c r="D1707">
        <v>151.98166800000001</v>
      </c>
      <c r="E1707">
        <v>8.1060770000000009</v>
      </c>
      <c r="H1707">
        <v>124.69492000000001</v>
      </c>
      <c r="I1707">
        <v>6.0727450000000003</v>
      </c>
    </row>
    <row r="1708" spans="1:9" x14ac:dyDescent="0.25">
      <c r="A1708">
        <v>1707</v>
      </c>
      <c r="D1708">
        <v>151.951278</v>
      </c>
      <c r="E1708">
        <v>8.0607950000000006</v>
      </c>
      <c r="F1708">
        <v>131.24830300000002</v>
      </c>
      <c r="G1708">
        <v>9.9044329999999992</v>
      </c>
      <c r="H1708">
        <v>124.69492000000001</v>
      </c>
      <c r="I1708">
        <v>6.0727450000000003</v>
      </c>
    </row>
    <row r="1709" spans="1:9" x14ac:dyDescent="0.25">
      <c r="A1709">
        <v>1708</v>
      </c>
      <c r="D1709">
        <v>151.951278</v>
      </c>
      <c r="E1709">
        <v>8.0607950000000006</v>
      </c>
      <c r="F1709">
        <v>131.27023700000001</v>
      </c>
      <c r="G1709">
        <v>9.8743839999999992</v>
      </c>
      <c r="H1709">
        <v>124.63119900000001</v>
      </c>
      <c r="I1709">
        <v>6.1779950000000001</v>
      </c>
    </row>
    <row r="1710" spans="1:9" x14ac:dyDescent="0.25">
      <c r="A1710">
        <v>1709</v>
      </c>
      <c r="D1710">
        <v>151.951278</v>
      </c>
      <c r="E1710">
        <v>8.0607950000000006</v>
      </c>
      <c r="F1710">
        <v>131.27023700000001</v>
      </c>
      <c r="G1710">
        <v>9.8743839999999992</v>
      </c>
      <c r="H1710">
        <v>124.63119900000001</v>
      </c>
      <c r="I1710">
        <v>6.1779950000000001</v>
      </c>
    </row>
    <row r="1711" spans="1:9" x14ac:dyDescent="0.25">
      <c r="A1711">
        <v>1710</v>
      </c>
      <c r="D1711">
        <v>151.951278</v>
      </c>
      <c r="E1711">
        <v>8.0607950000000006</v>
      </c>
      <c r="F1711">
        <v>131.27023700000001</v>
      </c>
      <c r="G1711">
        <v>9.8743839999999992</v>
      </c>
    </row>
    <row r="1712" spans="1:9" x14ac:dyDescent="0.25">
      <c r="A1712">
        <v>1711</v>
      </c>
      <c r="D1712">
        <v>151.951278</v>
      </c>
      <c r="E1712">
        <v>8.0607950000000006</v>
      </c>
      <c r="F1712">
        <v>131.27023700000001</v>
      </c>
      <c r="G1712">
        <v>9.8743839999999992</v>
      </c>
    </row>
    <row r="1713" spans="1:9" x14ac:dyDescent="0.25">
      <c r="A1713">
        <v>1712</v>
      </c>
      <c r="D1713">
        <v>151.951278</v>
      </c>
      <c r="E1713">
        <v>8.0607950000000006</v>
      </c>
      <c r="F1713">
        <v>131.27023700000001</v>
      </c>
      <c r="G1713">
        <v>9.8743839999999992</v>
      </c>
    </row>
    <row r="1714" spans="1:9" x14ac:dyDescent="0.25">
      <c r="A1714">
        <v>1713</v>
      </c>
      <c r="D1714">
        <v>151.951278</v>
      </c>
      <c r="E1714">
        <v>8.0607950000000006</v>
      </c>
      <c r="F1714">
        <v>131.27023700000001</v>
      </c>
      <c r="G1714">
        <v>9.8743839999999992</v>
      </c>
    </row>
    <row r="1715" spans="1:9" x14ac:dyDescent="0.25">
      <c r="A1715">
        <v>1714</v>
      </c>
      <c r="D1715">
        <v>151.951278</v>
      </c>
      <c r="E1715">
        <v>8.0607950000000006</v>
      </c>
      <c r="F1715">
        <v>131.27023700000001</v>
      </c>
      <c r="G1715">
        <v>9.8743839999999992</v>
      </c>
    </row>
    <row r="1716" spans="1:9" x14ac:dyDescent="0.25">
      <c r="A1716">
        <v>1715</v>
      </c>
      <c r="D1716">
        <v>151.951278</v>
      </c>
      <c r="E1716">
        <v>8.0607950000000006</v>
      </c>
      <c r="F1716">
        <v>131.27023700000001</v>
      </c>
      <c r="G1716">
        <v>9.8743839999999992</v>
      </c>
    </row>
    <row r="1717" spans="1:9" x14ac:dyDescent="0.25">
      <c r="A1717">
        <v>1716</v>
      </c>
      <c r="D1717">
        <v>151.951278</v>
      </c>
      <c r="E1717">
        <v>8.0607950000000006</v>
      </c>
      <c r="F1717">
        <v>131.27023700000001</v>
      </c>
      <c r="G1717">
        <v>9.8743839999999992</v>
      </c>
    </row>
    <row r="1718" spans="1:9" x14ac:dyDescent="0.25">
      <c r="A1718">
        <v>1717</v>
      </c>
      <c r="D1718">
        <v>151.951278</v>
      </c>
      <c r="E1718">
        <v>8.0607950000000006</v>
      </c>
      <c r="F1718">
        <v>131.27023700000001</v>
      </c>
      <c r="G1718">
        <v>9.8743839999999992</v>
      </c>
    </row>
    <row r="1719" spans="1:9" x14ac:dyDescent="0.25">
      <c r="A1719">
        <v>1718</v>
      </c>
      <c r="D1719">
        <v>151.951278</v>
      </c>
      <c r="E1719">
        <v>8.0607950000000006</v>
      </c>
      <c r="F1719">
        <v>131.27023700000001</v>
      </c>
      <c r="G1719">
        <v>9.8743839999999992</v>
      </c>
    </row>
    <row r="1720" spans="1:9" x14ac:dyDescent="0.25">
      <c r="A1720">
        <v>1719</v>
      </c>
      <c r="B1720">
        <v>157.760884</v>
      </c>
      <c r="C1720">
        <v>9.2651920000000008</v>
      </c>
      <c r="D1720">
        <v>151.951278</v>
      </c>
      <c r="E1720">
        <v>8.0607950000000006</v>
      </c>
      <c r="F1720">
        <v>131.27023700000001</v>
      </c>
      <c r="G1720">
        <v>9.8743839999999992</v>
      </c>
    </row>
    <row r="1721" spans="1:9" x14ac:dyDescent="0.25">
      <c r="A1721">
        <v>1720</v>
      </c>
      <c r="B1721">
        <v>157.77264600000001</v>
      </c>
      <c r="C1721">
        <v>9.2821540000000002</v>
      </c>
      <c r="D1721">
        <v>151.98166800000001</v>
      </c>
      <c r="E1721">
        <v>8.1060770000000009</v>
      </c>
      <c r="F1721">
        <v>131.24830300000002</v>
      </c>
      <c r="G1721">
        <v>9.9044329999999992</v>
      </c>
    </row>
    <row r="1722" spans="1:9" x14ac:dyDescent="0.25">
      <c r="A1722">
        <v>1721</v>
      </c>
      <c r="B1722">
        <v>157.77264600000001</v>
      </c>
      <c r="C1722">
        <v>9.2821540000000002</v>
      </c>
      <c r="F1722">
        <v>131.24830300000002</v>
      </c>
      <c r="G1722">
        <v>9.9044329999999992</v>
      </c>
      <c r="H1722">
        <v>149.780709</v>
      </c>
      <c r="I1722">
        <v>7.228904</v>
      </c>
    </row>
    <row r="1723" spans="1:9" x14ac:dyDescent="0.25">
      <c r="A1723">
        <v>1722</v>
      </c>
      <c r="B1723">
        <v>157.77264600000001</v>
      </c>
      <c r="C1723">
        <v>9.2821540000000002</v>
      </c>
      <c r="H1723">
        <v>149.780709</v>
      </c>
      <c r="I1723">
        <v>7.228904</v>
      </c>
    </row>
    <row r="1724" spans="1:9" x14ac:dyDescent="0.25">
      <c r="A1724">
        <v>1723</v>
      </c>
      <c r="B1724">
        <v>157.77264600000001</v>
      </c>
      <c r="C1724">
        <v>9.2821540000000002</v>
      </c>
      <c r="H1724">
        <v>149.780709</v>
      </c>
      <c r="I1724">
        <v>7.228904</v>
      </c>
    </row>
    <row r="1725" spans="1:9" x14ac:dyDescent="0.25">
      <c r="A1725">
        <v>1724</v>
      </c>
      <c r="B1725">
        <v>157.77264600000001</v>
      </c>
      <c r="C1725">
        <v>9.2821540000000002</v>
      </c>
      <c r="H1725">
        <v>149.780709</v>
      </c>
      <c r="I1725">
        <v>7.228904</v>
      </c>
    </row>
    <row r="1726" spans="1:9" x14ac:dyDescent="0.25">
      <c r="A1726">
        <v>1725</v>
      </c>
      <c r="B1726">
        <v>157.77264600000001</v>
      </c>
      <c r="C1726">
        <v>9.2821540000000002</v>
      </c>
      <c r="H1726">
        <v>149.780709</v>
      </c>
      <c r="I1726">
        <v>7.228904</v>
      </c>
    </row>
    <row r="1727" spans="1:9" x14ac:dyDescent="0.25">
      <c r="A1727">
        <v>1726</v>
      </c>
      <c r="B1727">
        <v>157.77264600000001</v>
      </c>
      <c r="C1727">
        <v>9.2821540000000002</v>
      </c>
      <c r="H1727">
        <v>149.780709</v>
      </c>
      <c r="I1727">
        <v>7.228904</v>
      </c>
    </row>
    <row r="1728" spans="1:9" x14ac:dyDescent="0.25">
      <c r="A1728">
        <v>1727</v>
      </c>
      <c r="B1728">
        <v>157.77264600000001</v>
      </c>
      <c r="C1728">
        <v>9.2821540000000002</v>
      </c>
      <c r="H1728">
        <v>149.780709</v>
      </c>
      <c r="I1728">
        <v>7.228904</v>
      </c>
    </row>
    <row r="1729" spans="1:9" x14ac:dyDescent="0.25">
      <c r="A1729">
        <v>1728</v>
      </c>
      <c r="B1729">
        <v>157.77264600000001</v>
      </c>
      <c r="C1729">
        <v>9.2821540000000002</v>
      </c>
      <c r="H1729">
        <v>149.780709</v>
      </c>
      <c r="I1729">
        <v>7.228904</v>
      </c>
    </row>
    <row r="1730" spans="1:9" x14ac:dyDescent="0.25">
      <c r="A1730">
        <v>1729</v>
      </c>
      <c r="B1730">
        <v>157.77264600000001</v>
      </c>
      <c r="C1730">
        <v>9.2821540000000002</v>
      </c>
      <c r="H1730">
        <v>149.780709</v>
      </c>
      <c r="I1730">
        <v>7.228904</v>
      </c>
    </row>
    <row r="1731" spans="1:9" x14ac:dyDescent="0.25">
      <c r="A1731">
        <v>1730</v>
      </c>
      <c r="B1731">
        <v>157.77264600000001</v>
      </c>
      <c r="C1731">
        <v>9.2821540000000002</v>
      </c>
      <c r="H1731">
        <v>149.780709</v>
      </c>
      <c r="I1731">
        <v>7.228904</v>
      </c>
    </row>
    <row r="1732" spans="1:9" x14ac:dyDescent="0.25">
      <c r="A1732">
        <v>1731</v>
      </c>
      <c r="B1732">
        <v>157.77264600000001</v>
      </c>
      <c r="C1732">
        <v>9.2821540000000002</v>
      </c>
      <c r="H1732">
        <v>149.780709</v>
      </c>
      <c r="I1732">
        <v>7.228904</v>
      </c>
    </row>
    <row r="1733" spans="1:9" x14ac:dyDescent="0.25">
      <c r="A1733">
        <v>1732</v>
      </c>
      <c r="B1733">
        <v>157.77264600000001</v>
      </c>
      <c r="C1733">
        <v>9.2821540000000002</v>
      </c>
      <c r="H1733">
        <v>149.780709</v>
      </c>
      <c r="I1733">
        <v>7.228904</v>
      </c>
    </row>
    <row r="1734" spans="1:9" x14ac:dyDescent="0.25">
      <c r="A1734">
        <v>1733</v>
      </c>
      <c r="B1734">
        <v>157.760884</v>
      </c>
      <c r="C1734">
        <v>9.2651920000000008</v>
      </c>
      <c r="D1734">
        <v>164.092524</v>
      </c>
      <c r="E1734">
        <v>6.8746729999999996</v>
      </c>
      <c r="H1734">
        <v>149.780709</v>
      </c>
      <c r="I1734">
        <v>7.228904</v>
      </c>
    </row>
    <row r="1735" spans="1:9" x14ac:dyDescent="0.25">
      <c r="A1735">
        <v>1734</v>
      </c>
      <c r="D1735">
        <v>164.13215099999999</v>
      </c>
      <c r="E1735">
        <v>6.8883530000000004</v>
      </c>
      <c r="H1735">
        <v>149.780709</v>
      </c>
      <c r="I1735">
        <v>7.228904</v>
      </c>
    </row>
    <row r="1736" spans="1:9" x14ac:dyDescent="0.25">
      <c r="A1736">
        <v>1735</v>
      </c>
      <c r="D1736">
        <v>164.13215099999999</v>
      </c>
      <c r="E1736">
        <v>6.8883530000000004</v>
      </c>
      <c r="H1736">
        <v>149.780709</v>
      </c>
      <c r="I1736">
        <v>7.228904</v>
      </c>
    </row>
    <row r="1737" spans="1:9" x14ac:dyDescent="0.25">
      <c r="A1737">
        <v>1736</v>
      </c>
      <c r="D1737">
        <v>164.13215099999999</v>
      </c>
      <c r="E1737">
        <v>6.8883530000000004</v>
      </c>
      <c r="F1737">
        <v>155.389498</v>
      </c>
      <c r="G1737">
        <v>9.6642510000000001</v>
      </c>
      <c r="H1737">
        <v>149.780709</v>
      </c>
      <c r="I1737">
        <v>7.228904</v>
      </c>
    </row>
    <row r="1738" spans="1:9" x14ac:dyDescent="0.25">
      <c r="A1738">
        <v>1737</v>
      </c>
      <c r="D1738">
        <v>164.13215099999999</v>
      </c>
      <c r="E1738">
        <v>6.8883530000000004</v>
      </c>
      <c r="F1738">
        <v>155.424533</v>
      </c>
      <c r="G1738">
        <v>9.6729839999999996</v>
      </c>
      <c r="H1738">
        <v>149.780709</v>
      </c>
      <c r="I1738">
        <v>7.228904</v>
      </c>
    </row>
    <row r="1739" spans="1:9" x14ac:dyDescent="0.25">
      <c r="A1739">
        <v>1738</v>
      </c>
      <c r="D1739">
        <v>164.13215099999999</v>
      </c>
      <c r="E1739">
        <v>6.8883530000000004</v>
      </c>
      <c r="F1739">
        <v>155.424533</v>
      </c>
      <c r="G1739">
        <v>9.6729839999999996</v>
      </c>
    </row>
    <row r="1740" spans="1:9" x14ac:dyDescent="0.25">
      <c r="A1740">
        <v>1739</v>
      </c>
      <c r="D1740">
        <v>164.13215099999999</v>
      </c>
      <c r="E1740">
        <v>6.8883530000000004</v>
      </c>
      <c r="F1740">
        <v>155.424533</v>
      </c>
      <c r="G1740">
        <v>9.6729839999999996</v>
      </c>
    </row>
    <row r="1741" spans="1:9" x14ac:dyDescent="0.25">
      <c r="A1741">
        <v>1740</v>
      </c>
      <c r="D1741">
        <v>164.13215099999999</v>
      </c>
      <c r="E1741">
        <v>6.8883530000000004</v>
      </c>
      <c r="F1741">
        <v>155.424533</v>
      </c>
      <c r="G1741">
        <v>9.6729839999999996</v>
      </c>
    </row>
    <row r="1742" spans="1:9" x14ac:dyDescent="0.25">
      <c r="A1742">
        <v>1741</v>
      </c>
      <c r="D1742">
        <v>164.13215099999999</v>
      </c>
      <c r="E1742">
        <v>6.8883530000000004</v>
      </c>
      <c r="F1742">
        <v>155.424533</v>
      </c>
      <c r="G1742">
        <v>9.6729839999999996</v>
      </c>
    </row>
    <row r="1743" spans="1:9" x14ac:dyDescent="0.25">
      <c r="A1743">
        <v>1742</v>
      </c>
      <c r="D1743">
        <v>164.13215099999999</v>
      </c>
      <c r="E1743">
        <v>6.8883530000000004</v>
      </c>
      <c r="F1743">
        <v>155.424533</v>
      </c>
      <c r="G1743">
        <v>9.6729839999999996</v>
      </c>
    </row>
    <row r="1744" spans="1:9" x14ac:dyDescent="0.25">
      <c r="A1744">
        <v>1743</v>
      </c>
      <c r="D1744">
        <v>164.13215099999999</v>
      </c>
      <c r="E1744">
        <v>6.8883530000000004</v>
      </c>
      <c r="F1744">
        <v>155.424533</v>
      </c>
      <c r="G1744">
        <v>9.6729839999999996</v>
      </c>
    </row>
    <row r="1745" spans="1:9" x14ac:dyDescent="0.25">
      <c r="A1745">
        <v>1744</v>
      </c>
      <c r="D1745">
        <v>164.13215099999999</v>
      </c>
      <c r="E1745">
        <v>6.8883530000000004</v>
      </c>
      <c r="F1745">
        <v>155.424533</v>
      </c>
      <c r="G1745">
        <v>9.6729839999999996</v>
      </c>
    </row>
    <row r="1746" spans="1:9" x14ac:dyDescent="0.25">
      <c r="A1746">
        <v>1745</v>
      </c>
      <c r="D1746">
        <v>164.13215099999999</v>
      </c>
      <c r="E1746">
        <v>6.8883530000000004</v>
      </c>
      <c r="F1746">
        <v>155.424533</v>
      </c>
      <c r="G1746">
        <v>9.6729839999999996</v>
      </c>
    </row>
    <row r="1747" spans="1:9" x14ac:dyDescent="0.25">
      <c r="A1747">
        <v>1746</v>
      </c>
      <c r="D1747">
        <v>164.13215099999999</v>
      </c>
      <c r="E1747">
        <v>6.8883530000000004</v>
      </c>
      <c r="F1747">
        <v>155.424533</v>
      </c>
      <c r="G1747">
        <v>9.6729839999999996</v>
      </c>
    </row>
    <row r="1748" spans="1:9" x14ac:dyDescent="0.25">
      <c r="A1748">
        <v>1747</v>
      </c>
      <c r="D1748">
        <v>164.092524</v>
      </c>
      <c r="E1748">
        <v>6.8746729999999996</v>
      </c>
      <c r="F1748">
        <v>155.389498</v>
      </c>
      <c r="G1748">
        <v>9.6642510000000001</v>
      </c>
    </row>
    <row r="1749" spans="1:9" x14ac:dyDescent="0.25">
      <c r="A1749">
        <v>1748</v>
      </c>
      <c r="B1749">
        <v>171.871781</v>
      </c>
      <c r="C1749">
        <v>8.8690610000000003</v>
      </c>
      <c r="H1749">
        <v>161.40315100000001</v>
      </c>
      <c r="I1749">
        <v>5.49369</v>
      </c>
    </row>
    <row r="1750" spans="1:9" x14ac:dyDescent="0.25">
      <c r="A1750">
        <v>1749</v>
      </c>
      <c r="B1750">
        <v>171.91029800000001</v>
      </c>
      <c r="C1750">
        <v>8.8424560000000003</v>
      </c>
      <c r="H1750">
        <v>161.441619</v>
      </c>
      <c r="I1750">
        <v>5.2761639999999996</v>
      </c>
    </row>
    <row r="1751" spans="1:9" x14ac:dyDescent="0.25">
      <c r="A1751">
        <v>1750</v>
      </c>
      <c r="B1751">
        <v>171.91029800000001</v>
      </c>
      <c r="C1751">
        <v>8.8424560000000003</v>
      </c>
      <c r="H1751">
        <v>161.441619</v>
      </c>
      <c r="I1751">
        <v>5.2761639999999996</v>
      </c>
    </row>
    <row r="1752" spans="1:9" x14ac:dyDescent="0.25">
      <c r="A1752">
        <v>1751</v>
      </c>
      <c r="B1752">
        <v>171.91029800000001</v>
      </c>
      <c r="C1752">
        <v>8.8424560000000003</v>
      </c>
      <c r="H1752">
        <v>161.441619</v>
      </c>
      <c r="I1752">
        <v>5.2761639999999996</v>
      </c>
    </row>
    <row r="1753" spans="1:9" x14ac:dyDescent="0.25">
      <c r="A1753">
        <v>1752</v>
      </c>
      <c r="B1753">
        <v>171.91029800000001</v>
      </c>
      <c r="C1753">
        <v>8.8424560000000003</v>
      </c>
      <c r="H1753">
        <v>161.441619</v>
      </c>
      <c r="I1753">
        <v>5.2761639999999996</v>
      </c>
    </row>
    <row r="1754" spans="1:9" x14ac:dyDescent="0.25">
      <c r="A1754">
        <v>1753</v>
      </c>
      <c r="B1754">
        <v>171.91029800000001</v>
      </c>
      <c r="C1754">
        <v>8.8424560000000003</v>
      </c>
      <c r="H1754">
        <v>161.441619</v>
      </c>
      <c r="I1754">
        <v>5.2761639999999996</v>
      </c>
    </row>
    <row r="1755" spans="1:9" x14ac:dyDescent="0.25">
      <c r="A1755">
        <v>1754</v>
      </c>
      <c r="B1755">
        <v>171.91029800000001</v>
      </c>
      <c r="C1755">
        <v>8.8424560000000003</v>
      </c>
      <c r="H1755">
        <v>161.441619</v>
      </c>
      <c r="I1755">
        <v>5.2761639999999996</v>
      </c>
    </row>
    <row r="1756" spans="1:9" x14ac:dyDescent="0.25">
      <c r="A1756">
        <v>1755</v>
      </c>
      <c r="B1756">
        <v>171.91029800000001</v>
      </c>
      <c r="C1756">
        <v>8.8424560000000003</v>
      </c>
      <c r="H1756">
        <v>161.441619</v>
      </c>
      <c r="I1756">
        <v>5.2761639999999996</v>
      </c>
    </row>
    <row r="1757" spans="1:9" x14ac:dyDescent="0.25">
      <c r="A1757">
        <v>1756</v>
      </c>
      <c r="B1757">
        <v>171.91029800000001</v>
      </c>
      <c r="C1757">
        <v>8.8424560000000003</v>
      </c>
      <c r="H1757">
        <v>161.441619</v>
      </c>
      <c r="I1757">
        <v>5.2761639999999996</v>
      </c>
    </row>
    <row r="1758" spans="1:9" x14ac:dyDescent="0.25">
      <c r="A1758">
        <v>1757</v>
      </c>
      <c r="B1758">
        <v>171.91029800000001</v>
      </c>
      <c r="C1758">
        <v>8.8424560000000003</v>
      </c>
      <c r="H1758">
        <v>161.441619</v>
      </c>
      <c r="I1758">
        <v>5.2761639999999996</v>
      </c>
    </row>
    <row r="1759" spans="1:9" x14ac:dyDescent="0.25">
      <c r="A1759">
        <v>1758</v>
      </c>
      <c r="B1759">
        <v>171.91029800000001</v>
      </c>
      <c r="C1759">
        <v>8.8424560000000003</v>
      </c>
      <c r="H1759">
        <v>161.441619</v>
      </c>
      <c r="I1759">
        <v>5.2761639999999996</v>
      </c>
    </row>
    <row r="1760" spans="1:9" x14ac:dyDescent="0.25">
      <c r="A1760">
        <v>1759</v>
      </c>
      <c r="B1760">
        <v>171.91029800000001</v>
      </c>
      <c r="C1760">
        <v>8.8424560000000003</v>
      </c>
      <c r="H1760">
        <v>161.441619</v>
      </c>
      <c r="I1760">
        <v>5.2761639999999996</v>
      </c>
    </row>
    <row r="1761" spans="1:9" x14ac:dyDescent="0.25">
      <c r="A1761">
        <v>1760</v>
      </c>
      <c r="B1761">
        <v>171.91029800000001</v>
      </c>
      <c r="C1761">
        <v>8.8424560000000003</v>
      </c>
      <c r="D1761">
        <v>179.63029</v>
      </c>
      <c r="E1761">
        <v>6.2431450000000002</v>
      </c>
      <c r="H1761">
        <v>161.441619</v>
      </c>
      <c r="I1761">
        <v>5.2761639999999996</v>
      </c>
    </row>
    <row r="1762" spans="1:9" x14ac:dyDescent="0.25">
      <c r="A1762">
        <v>1761</v>
      </c>
      <c r="B1762">
        <v>171.871781</v>
      </c>
      <c r="C1762">
        <v>8.8690610000000003</v>
      </c>
      <c r="D1762">
        <v>179.688445</v>
      </c>
      <c r="E1762">
        <v>6.253241</v>
      </c>
      <c r="H1762">
        <v>161.441619</v>
      </c>
      <c r="I1762">
        <v>5.2761639999999996</v>
      </c>
    </row>
    <row r="1763" spans="1:9" x14ac:dyDescent="0.25">
      <c r="A1763">
        <v>1762</v>
      </c>
      <c r="D1763">
        <v>179.688445</v>
      </c>
      <c r="E1763">
        <v>6.253241</v>
      </c>
      <c r="H1763">
        <v>161.40315100000001</v>
      </c>
      <c r="I1763">
        <v>5.49369</v>
      </c>
    </row>
    <row r="1764" spans="1:9" x14ac:dyDescent="0.25">
      <c r="A1764">
        <v>1763</v>
      </c>
      <c r="D1764">
        <v>179.688445</v>
      </c>
      <c r="E1764">
        <v>6.253241</v>
      </c>
      <c r="F1764">
        <v>168.595406</v>
      </c>
      <c r="G1764">
        <v>8.9528610000000004</v>
      </c>
      <c r="H1764">
        <v>161.40315100000001</v>
      </c>
      <c r="I1764">
        <v>5.49369</v>
      </c>
    </row>
    <row r="1765" spans="1:9" x14ac:dyDescent="0.25">
      <c r="A1765">
        <v>1764</v>
      </c>
      <c r="D1765">
        <v>179.688445</v>
      </c>
      <c r="E1765">
        <v>6.253241</v>
      </c>
      <c r="F1765">
        <v>168.63271</v>
      </c>
      <c r="G1765">
        <v>8.9401890000000002</v>
      </c>
    </row>
    <row r="1766" spans="1:9" x14ac:dyDescent="0.25">
      <c r="A1766">
        <v>1765</v>
      </c>
      <c r="D1766">
        <v>179.688445</v>
      </c>
      <c r="E1766">
        <v>6.253241</v>
      </c>
      <c r="F1766">
        <v>168.63271</v>
      </c>
      <c r="G1766">
        <v>8.9401890000000002</v>
      </c>
    </row>
    <row r="1767" spans="1:9" x14ac:dyDescent="0.25">
      <c r="A1767">
        <v>1766</v>
      </c>
      <c r="D1767">
        <v>179.688445</v>
      </c>
      <c r="E1767">
        <v>6.253241</v>
      </c>
      <c r="F1767">
        <v>168.63271</v>
      </c>
      <c r="G1767">
        <v>8.9401890000000002</v>
      </c>
    </row>
    <row r="1768" spans="1:9" x14ac:dyDescent="0.25">
      <c r="A1768">
        <v>1767</v>
      </c>
      <c r="D1768">
        <v>179.688445</v>
      </c>
      <c r="E1768">
        <v>6.253241</v>
      </c>
      <c r="F1768">
        <v>168.63271</v>
      </c>
      <c r="G1768">
        <v>8.9401890000000002</v>
      </c>
    </row>
    <row r="1769" spans="1:9" x14ac:dyDescent="0.25">
      <c r="A1769">
        <v>1768</v>
      </c>
      <c r="D1769">
        <v>179.688445</v>
      </c>
      <c r="E1769">
        <v>6.253241</v>
      </c>
      <c r="F1769">
        <v>168.63271</v>
      </c>
      <c r="G1769">
        <v>8.9401890000000002</v>
      </c>
    </row>
    <row r="1770" spans="1:9" x14ac:dyDescent="0.25">
      <c r="A1770">
        <v>1769</v>
      </c>
      <c r="D1770">
        <v>179.688445</v>
      </c>
      <c r="E1770">
        <v>6.253241</v>
      </c>
      <c r="F1770">
        <v>168.63271</v>
      </c>
      <c r="G1770">
        <v>8.9401890000000002</v>
      </c>
    </row>
    <row r="1771" spans="1:9" x14ac:dyDescent="0.25">
      <c r="A1771">
        <v>1770</v>
      </c>
      <c r="D1771">
        <v>179.688445</v>
      </c>
      <c r="E1771">
        <v>6.253241</v>
      </c>
      <c r="F1771">
        <v>168.63271</v>
      </c>
      <c r="G1771">
        <v>8.9401890000000002</v>
      </c>
    </row>
    <row r="1772" spans="1:9" x14ac:dyDescent="0.25">
      <c r="A1772">
        <v>1771</v>
      </c>
      <c r="D1772">
        <v>179.688445</v>
      </c>
      <c r="E1772">
        <v>6.253241</v>
      </c>
      <c r="F1772">
        <v>168.63271</v>
      </c>
      <c r="G1772">
        <v>8.9401890000000002</v>
      </c>
    </row>
    <row r="1773" spans="1:9" x14ac:dyDescent="0.25">
      <c r="A1773">
        <v>1772</v>
      </c>
      <c r="D1773">
        <v>179.688445</v>
      </c>
      <c r="E1773">
        <v>6.253241</v>
      </c>
      <c r="F1773">
        <v>168.63271</v>
      </c>
      <c r="G1773">
        <v>8.9401890000000002</v>
      </c>
    </row>
    <row r="1774" spans="1:9" x14ac:dyDescent="0.25">
      <c r="A1774">
        <v>1773</v>
      </c>
      <c r="D1774">
        <v>179.688445</v>
      </c>
      <c r="E1774">
        <v>6.253241</v>
      </c>
      <c r="F1774">
        <v>168.63271</v>
      </c>
      <c r="G1774">
        <v>8.9401890000000002</v>
      </c>
    </row>
    <row r="1775" spans="1:9" x14ac:dyDescent="0.25">
      <c r="A1775">
        <v>1774</v>
      </c>
      <c r="B1775">
        <v>187.97186500000001</v>
      </c>
      <c r="C1775">
        <v>8.6517870000000006</v>
      </c>
      <c r="D1775">
        <v>179.63029</v>
      </c>
      <c r="E1775">
        <v>6.2431450000000002</v>
      </c>
      <c r="F1775">
        <v>168.63271</v>
      </c>
      <c r="G1775">
        <v>8.9401890000000002</v>
      </c>
    </row>
    <row r="1776" spans="1:9" x14ac:dyDescent="0.25">
      <c r="A1776">
        <v>1775</v>
      </c>
      <c r="B1776">
        <v>188.004729</v>
      </c>
      <c r="C1776">
        <v>8.6470400000000005</v>
      </c>
      <c r="F1776">
        <v>168.595406</v>
      </c>
      <c r="G1776">
        <v>8.9528610000000004</v>
      </c>
    </row>
    <row r="1777" spans="1:9" x14ac:dyDescent="0.25">
      <c r="A1777">
        <v>1776</v>
      </c>
      <c r="B1777">
        <v>188.004729</v>
      </c>
      <c r="C1777">
        <v>8.6470400000000005</v>
      </c>
      <c r="H1777">
        <v>176.84823499999999</v>
      </c>
      <c r="I1777">
        <v>5.2316890000000003</v>
      </c>
    </row>
    <row r="1778" spans="1:9" x14ac:dyDescent="0.25">
      <c r="A1778">
        <v>1777</v>
      </c>
      <c r="B1778">
        <v>188.004729</v>
      </c>
      <c r="C1778">
        <v>8.6470400000000005</v>
      </c>
      <c r="H1778">
        <v>176.84823499999999</v>
      </c>
      <c r="I1778">
        <v>5.2316890000000003</v>
      </c>
    </row>
    <row r="1779" spans="1:9" x14ac:dyDescent="0.25">
      <c r="A1779">
        <v>1778</v>
      </c>
      <c r="B1779">
        <v>188.004729</v>
      </c>
      <c r="C1779">
        <v>8.6470400000000005</v>
      </c>
      <c r="H1779">
        <v>176.84823499999999</v>
      </c>
      <c r="I1779">
        <v>5.2316890000000003</v>
      </c>
    </row>
    <row r="1780" spans="1:9" x14ac:dyDescent="0.25">
      <c r="A1780">
        <v>1779</v>
      </c>
      <c r="B1780">
        <v>188.004729</v>
      </c>
      <c r="C1780">
        <v>8.6470400000000005</v>
      </c>
      <c r="H1780">
        <v>176.84823499999999</v>
      </c>
      <c r="I1780">
        <v>5.2316890000000003</v>
      </c>
    </row>
    <row r="1781" spans="1:9" x14ac:dyDescent="0.25">
      <c r="A1781">
        <v>1780</v>
      </c>
      <c r="B1781">
        <v>188.004729</v>
      </c>
      <c r="C1781">
        <v>8.6470400000000005</v>
      </c>
      <c r="H1781">
        <v>176.84823499999999</v>
      </c>
      <c r="I1781">
        <v>5.2316890000000003</v>
      </c>
    </row>
    <row r="1782" spans="1:9" x14ac:dyDescent="0.25">
      <c r="A1782">
        <v>1781</v>
      </c>
      <c r="B1782">
        <v>188.004729</v>
      </c>
      <c r="C1782">
        <v>8.6470400000000005</v>
      </c>
      <c r="H1782">
        <v>176.84823499999999</v>
      </c>
      <c r="I1782">
        <v>5.2316890000000003</v>
      </c>
    </row>
    <row r="1783" spans="1:9" x14ac:dyDescent="0.25">
      <c r="A1783">
        <v>1782</v>
      </c>
      <c r="B1783">
        <v>188.004729</v>
      </c>
      <c r="C1783">
        <v>8.6470400000000005</v>
      </c>
      <c r="H1783">
        <v>176.84823499999999</v>
      </c>
      <c r="I1783">
        <v>5.2316890000000003</v>
      </c>
    </row>
    <row r="1784" spans="1:9" x14ac:dyDescent="0.25">
      <c r="A1784">
        <v>1783</v>
      </c>
      <c r="B1784">
        <v>188.004729</v>
      </c>
      <c r="C1784">
        <v>8.6470400000000005</v>
      </c>
      <c r="H1784">
        <v>176.84823499999999</v>
      </c>
      <c r="I1784">
        <v>5.2316890000000003</v>
      </c>
    </row>
    <row r="1785" spans="1:9" x14ac:dyDescent="0.25">
      <c r="A1785">
        <v>1784</v>
      </c>
      <c r="B1785">
        <v>188.004729</v>
      </c>
      <c r="C1785">
        <v>8.6470400000000005</v>
      </c>
      <c r="H1785">
        <v>176.84823499999999</v>
      </c>
      <c r="I1785">
        <v>5.2316890000000003</v>
      </c>
    </row>
    <row r="1786" spans="1:9" x14ac:dyDescent="0.25">
      <c r="A1786">
        <v>1785</v>
      </c>
      <c r="B1786">
        <v>188.004729</v>
      </c>
      <c r="C1786">
        <v>8.6470400000000005</v>
      </c>
      <c r="H1786">
        <v>176.84823499999999</v>
      </c>
      <c r="I1786">
        <v>5.2316890000000003</v>
      </c>
    </row>
    <row r="1787" spans="1:9" x14ac:dyDescent="0.25">
      <c r="A1787">
        <v>1786</v>
      </c>
      <c r="B1787">
        <v>188.004729</v>
      </c>
      <c r="C1787">
        <v>8.6470400000000005</v>
      </c>
      <c r="H1787">
        <v>176.84823499999999</v>
      </c>
      <c r="I1787">
        <v>5.2316890000000003</v>
      </c>
    </row>
    <row r="1788" spans="1:9" x14ac:dyDescent="0.25">
      <c r="A1788">
        <v>1787</v>
      </c>
      <c r="B1788">
        <v>188.004729</v>
      </c>
      <c r="C1788">
        <v>8.6470400000000005</v>
      </c>
      <c r="D1788">
        <v>196.579375</v>
      </c>
      <c r="E1788">
        <v>6.4411339999999999</v>
      </c>
      <c r="H1788">
        <v>176.84823499999999</v>
      </c>
      <c r="I1788">
        <v>5.2316890000000003</v>
      </c>
    </row>
    <row r="1789" spans="1:9" x14ac:dyDescent="0.25">
      <c r="A1789">
        <v>1788</v>
      </c>
      <c r="B1789">
        <v>187.97186500000001</v>
      </c>
      <c r="C1789">
        <v>8.6517870000000006</v>
      </c>
      <c r="D1789">
        <v>196.56554299999999</v>
      </c>
      <c r="E1789">
        <v>6.4486559999999997</v>
      </c>
      <c r="H1789">
        <v>176.84823499999999</v>
      </c>
      <c r="I1789">
        <v>5.2316890000000003</v>
      </c>
    </row>
    <row r="1790" spans="1:9" x14ac:dyDescent="0.25">
      <c r="A1790">
        <v>1789</v>
      </c>
      <c r="D1790">
        <v>196.56554299999999</v>
      </c>
      <c r="E1790">
        <v>6.4486559999999997</v>
      </c>
      <c r="F1790">
        <v>184.190012</v>
      </c>
      <c r="G1790">
        <v>9.2308640000000004</v>
      </c>
      <c r="H1790">
        <v>176.84823499999999</v>
      </c>
      <c r="I1790">
        <v>5.2316890000000003</v>
      </c>
    </row>
    <row r="1791" spans="1:9" x14ac:dyDescent="0.25">
      <c r="A1791">
        <v>1790</v>
      </c>
      <c r="D1791">
        <v>196.56554299999999</v>
      </c>
      <c r="E1791">
        <v>6.4486559999999997</v>
      </c>
      <c r="F1791">
        <v>184.28683699999999</v>
      </c>
      <c r="G1791">
        <v>9.135605</v>
      </c>
    </row>
    <row r="1792" spans="1:9" x14ac:dyDescent="0.25">
      <c r="A1792">
        <v>1791</v>
      </c>
      <c r="D1792">
        <v>196.56554299999999</v>
      </c>
      <c r="E1792">
        <v>6.4486559999999997</v>
      </c>
      <c r="F1792">
        <v>184.28683699999999</v>
      </c>
      <c r="G1792">
        <v>9.135605</v>
      </c>
    </row>
    <row r="1793" spans="1:9" x14ac:dyDescent="0.25">
      <c r="A1793">
        <v>1792</v>
      </c>
      <c r="D1793">
        <v>196.56554299999999</v>
      </c>
      <c r="E1793">
        <v>6.4486559999999997</v>
      </c>
      <c r="F1793">
        <v>184.28683699999999</v>
      </c>
      <c r="G1793">
        <v>9.135605</v>
      </c>
    </row>
    <row r="1794" spans="1:9" x14ac:dyDescent="0.25">
      <c r="A1794">
        <v>1793</v>
      </c>
      <c r="D1794">
        <v>196.56554299999999</v>
      </c>
      <c r="E1794">
        <v>6.4486559999999997</v>
      </c>
      <c r="F1794">
        <v>184.28683699999999</v>
      </c>
      <c r="G1794">
        <v>9.135605</v>
      </c>
    </row>
    <row r="1795" spans="1:9" x14ac:dyDescent="0.25">
      <c r="A1795">
        <v>1794</v>
      </c>
      <c r="D1795">
        <v>196.56554299999999</v>
      </c>
      <c r="E1795">
        <v>6.4486559999999997</v>
      </c>
      <c r="F1795">
        <v>184.28683699999999</v>
      </c>
      <c r="G1795">
        <v>9.135605</v>
      </c>
    </row>
    <row r="1796" spans="1:9" x14ac:dyDescent="0.25">
      <c r="A1796">
        <v>1795</v>
      </c>
      <c r="D1796">
        <v>196.56554299999999</v>
      </c>
      <c r="E1796">
        <v>6.4486559999999997</v>
      </c>
      <c r="F1796">
        <v>184.28683699999999</v>
      </c>
      <c r="G1796">
        <v>9.135605</v>
      </c>
    </row>
    <row r="1797" spans="1:9" x14ac:dyDescent="0.25">
      <c r="A1797">
        <v>1796</v>
      </c>
      <c r="D1797">
        <v>196.56554299999999</v>
      </c>
      <c r="E1797">
        <v>6.4486559999999997</v>
      </c>
      <c r="F1797">
        <v>184.28683699999999</v>
      </c>
      <c r="G1797">
        <v>9.135605</v>
      </c>
    </row>
    <row r="1798" spans="1:9" x14ac:dyDescent="0.25">
      <c r="A1798">
        <v>1797</v>
      </c>
      <c r="D1798">
        <v>196.56554299999999</v>
      </c>
      <c r="E1798">
        <v>6.4486559999999997</v>
      </c>
      <c r="F1798">
        <v>184.28683699999999</v>
      </c>
      <c r="G1798">
        <v>9.135605</v>
      </c>
    </row>
    <row r="1799" spans="1:9" x14ac:dyDescent="0.25">
      <c r="A1799">
        <v>1798</v>
      </c>
      <c r="D1799">
        <v>196.56554299999999</v>
      </c>
      <c r="E1799">
        <v>6.4486559999999997</v>
      </c>
      <c r="F1799">
        <v>184.28683699999999</v>
      </c>
      <c r="G1799">
        <v>9.135605</v>
      </c>
    </row>
    <row r="1800" spans="1:9" x14ac:dyDescent="0.25">
      <c r="A1800">
        <v>1799</v>
      </c>
      <c r="D1800">
        <v>196.56554299999999</v>
      </c>
      <c r="E1800">
        <v>6.4486559999999997</v>
      </c>
      <c r="F1800">
        <v>184.28683699999999</v>
      </c>
      <c r="G1800">
        <v>9.135605</v>
      </c>
    </row>
    <row r="1801" spans="1:9" x14ac:dyDescent="0.25">
      <c r="A1801">
        <v>1800</v>
      </c>
      <c r="B1801">
        <v>203.94922500000001</v>
      </c>
      <c r="C1801">
        <v>8.8918280000000003</v>
      </c>
      <c r="D1801">
        <v>196.56554299999999</v>
      </c>
      <c r="E1801">
        <v>6.4486559999999997</v>
      </c>
      <c r="F1801">
        <v>184.28683699999999</v>
      </c>
      <c r="G1801">
        <v>9.135605</v>
      </c>
    </row>
    <row r="1802" spans="1:9" x14ac:dyDescent="0.25">
      <c r="A1802">
        <v>1801</v>
      </c>
      <c r="B1802">
        <v>203.95235300000002</v>
      </c>
      <c r="C1802">
        <v>8.7447739999999996</v>
      </c>
      <c r="D1802">
        <v>196.579375</v>
      </c>
      <c r="E1802">
        <v>6.4411339999999999</v>
      </c>
      <c r="F1802">
        <v>184.20308900000001</v>
      </c>
      <c r="G1802">
        <v>9.1841679999999997</v>
      </c>
    </row>
    <row r="1803" spans="1:9" x14ac:dyDescent="0.25">
      <c r="A1803">
        <v>1802</v>
      </c>
      <c r="B1803">
        <v>203.95235300000002</v>
      </c>
      <c r="C1803">
        <v>8.7447739999999996</v>
      </c>
      <c r="F1803">
        <v>184.190012</v>
      </c>
      <c r="G1803">
        <v>9.2308640000000004</v>
      </c>
    </row>
    <row r="1804" spans="1:9" x14ac:dyDescent="0.25">
      <c r="A1804">
        <v>1803</v>
      </c>
      <c r="B1804">
        <v>203.95235300000002</v>
      </c>
      <c r="C1804">
        <v>8.7447739999999996</v>
      </c>
    </row>
    <row r="1805" spans="1:9" x14ac:dyDescent="0.25">
      <c r="A1805">
        <v>1804</v>
      </c>
      <c r="B1805">
        <v>203.95235300000002</v>
      </c>
      <c r="C1805">
        <v>8.7447739999999996</v>
      </c>
      <c r="H1805">
        <v>193.62330900000001</v>
      </c>
      <c r="I1805">
        <v>5.8221249999999998</v>
      </c>
    </row>
    <row r="1806" spans="1:9" x14ac:dyDescent="0.25">
      <c r="A1806">
        <v>1805</v>
      </c>
      <c r="B1806">
        <v>203.95235300000002</v>
      </c>
      <c r="C1806">
        <v>8.7447739999999996</v>
      </c>
      <c r="H1806">
        <v>193.67934700000001</v>
      </c>
      <c r="I1806">
        <v>5.7647279999999999</v>
      </c>
    </row>
    <row r="1807" spans="1:9" x14ac:dyDescent="0.25">
      <c r="A1807">
        <v>1806</v>
      </c>
      <c r="B1807">
        <v>203.95235300000002</v>
      </c>
      <c r="C1807">
        <v>8.7447739999999996</v>
      </c>
      <c r="H1807">
        <v>193.67934700000001</v>
      </c>
      <c r="I1807">
        <v>5.7647279999999999</v>
      </c>
    </row>
    <row r="1808" spans="1:9" x14ac:dyDescent="0.25">
      <c r="A1808">
        <v>1807</v>
      </c>
      <c r="B1808">
        <v>203.95235300000002</v>
      </c>
      <c r="C1808">
        <v>8.7447739999999996</v>
      </c>
      <c r="H1808">
        <v>193.67934700000001</v>
      </c>
      <c r="I1808">
        <v>5.7647279999999999</v>
      </c>
    </row>
    <row r="1809" spans="1:9" x14ac:dyDescent="0.25">
      <c r="A1809">
        <v>1808</v>
      </c>
      <c r="B1809">
        <v>203.95235300000002</v>
      </c>
      <c r="C1809">
        <v>8.7447739999999996</v>
      </c>
      <c r="H1809">
        <v>193.67934700000001</v>
      </c>
      <c r="I1809">
        <v>5.7647279999999999</v>
      </c>
    </row>
    <row r="1810" spans="1:9" x14ac:dyDescent="0.25">
      <c r="A1810">
        <v>1809</v>
      </c>
      <c r="B1810">
        <v>203.95235300000002</v>
      </c>
      <c r="C1810">
        <v>8.7447739999999996</v>
      </c>
      <c r="H1810">
        <v>193.67934700000001</v>
      </c>
      <c r="I1810">
        <v>5.7647279999999999</v>
      </c>
    </row>
    <row r="1811" spans="1:9" x14ac:dyDescent="0.25">
      <c r="A1811">
        <v>1810</v>
      </c>
      <c r="B1811">
        <v>203.95235300000002</v>
      </c>
      <c r="C1811">
        <v>8.7447739999999996</v>
      </c>
      <c r="H1811">
        <v>193.67934700000001</v>
      </c>
      <c r="I1811">
        <v>5.7647279999999999</v>
      </c>
    </row>
    <row r="1812" spans="1:9" x14ac:dyDescent="0.25">
      <c r="A1812">
        <v>1811</v>
      </c>
      <c r="B1812">
        <v>203.95235300000002</v>
      </c>
      <c r="C1812">
        <v>8.7447739999999996</v>
      </c>
      <c r="H1812">
        <v>193.67934700000001</v>
      </c>
      <c r="I1812">
        <v>5.7647279999999999</v>
      </c>
    </row>
    <row r="1813" spans="1:9" x14ac:dyDescent="0.25">
      <c r="A1813">
        <v>1812</v>
      </c>
      <c r="B1813">
        <v>203.95235300000002</v>
      </c>
      <c r="C1813">
        <v>8.7447739999999996</v>
      </c>
      <c r="H1813">
        <v>193.67934700000001</v>
      </c>
      <c r="I1813">
        <v>5.7647279999999999</v>
      </c>
    </row>
    <row r="1814" spans="1:9" x14ac:dyDescent="0.25">
      <c r="A1814">
        <v>1813</v>
      </c>
      <c r="B1814">
        <v>203.95235300000002</v>
      </c>
      <c r="C1814">
        <v>8.7447739999999996</v>
      </c>
      <c r="H1814">
        <v>193.67934700000001</v>
      </c>
      <c r="I1814">
        <v>5.7647279999999999</v>
      </c>
    </row>
    <row r="1815" spans="1:9" x14ac:dyDescent="0.25">
      <c r="A1815">
        <v>1814</v>
      </c>
      <c r="B1815">
        <v>203.94922500000001</v>
      </c>
      <c r="C1815">
        <v>8.8918280000000003</v>
      </c>
      <c r="D1815">
        <v>213.11405300000001</v>
      </c>
      <c r="E1815">
        <v>7.7681979999999999</v>
      </c>
      <c r="H1815">
        <v>193.67934700000001</v>
      </c>
      <c r="I1815">
        <v>5.7647279999999999</v>
      </c>
    </row>
    <row r="1816" spans="1:9" x14ac:dyDescent="0.25">
      <c r="A1816">
        <v>1815</v>
      </c>
      <c r="B1816">
        <v>203.94922500000001</v>
      </c>
      <c r="C1816">
        <v>8.8918280000000003</v>
      </c>
      <c r="D1816">
        <v>213.135727</v>
      </c>
      <c r="E1816">
        <v>7.7975209999999997</v>
      </c>
      <c r="H1816">
        <v>193.67934700000001</v>
      </c>
      <c r="I1816">
        <v>5.7647279999999999</v>
      </c>
    </row>
    <row r="1817" spans="1:9" x14ac:dyDescent="0.25">
      <c r="A1817">
        <v>1816</v>
      </c>
      <c r="D1817">
        <v>213.135727</v>
      </c>
      <c r="E1817">
        <v>7.7975209999999997</v>
      </c>
      <c r="F1817">
        <v>201.44189299999999</v>
      </c>
      <c r="G1817">
        <v>10.025247</v>
      </c>
      <c r="H1817">
        <v>193.67934700000001</v>
      </c>
      <c r="I1817">
        <v>5.7647279999999999</v>
      </c>
    </row>
    <row r="1818" spans="1:9" x14ac:dyDescent="0.25">
      <c r="A1818">
        <v>1817</v>
      </c>
      <c r="D1818">
        <v>213.135727</v>
      </c>
      <c r="E1818">
        <v>7.7975209999999997</v>
      </c>
      <c r="F1818">
        <v>201.55532299999999</v>
      </c>
      <c r="G1818">
        <v>10.112681</v>
      </c>
      <c r="H1818">
        <v>193.62330900000001</v>
      </c>
      <c r="I1818">
        <v>5.8221249999999998</v>
      </c>
    </row>
    <row r="1819" spans="1:9" x14ac:dyDescent="0.25">
      <c r="A1819">
        <v>1818</v>
      </c>
      <c r="D1819">
        <v>213.135727</v>
      </c>
      <c r="E1819">
        <v>7.7975209999999997</v>
      </c>
      <c r="F1819">
        <v>201.55532299999999</v>
      </c>
      <c r="G1819">
        <v>10.112681</v>
      </c>
    </row>
    <row r="1820" spans="1:9" x14ac:dyDescent="0.25">
      <c r="A1820">
        <v>1819</v>
      </c>
      <c r="D1820">
        <v>213.135727</v>
      </c>
      <c r="E1820">
        <v>7.7975209999999997</v>
      </c>
      <c r="F1820">
        <v>201.55532299999999</v>
      </c>
      <c r="G1820">
        <v>10.112681</v>
      </c>
    </row>
    <row r="1821" spans="1:9" x14ac:dyDescent="0.25">
      <c r="A1821">
        <v>1820</v>
      </c>
      <c r="D1821">
        <v>213.135727</v>
      </c>
      <c r="E1821">
        <v>7.7975209999999997</v>
      </c>
      <c r="F1821">
        <v>201.55532299999999</v>
      </c>
      <c r="G1821">
        <v>10.112681</v>
      </c>
    </row>
    <row r="1822" spans="1:9" x14ac:dyDescent="0.25">
      <c r="A1822">
        <v>1821</v>
      </c>
      <c r="D1822">
        <v>213.135727</v>
      </c>
      <c r="E1822">
        <v>7.7975209999999997</v>
      </c>
      <c r="F1822">
        <v>201.55532299999999</v>
      </c>
      <c r="G1822">
        <v>10.112681</v>
      </c>
    </row>
    <row r="1823" spans="1:9" x14ac:dyDescent="0.25">
      <c r="A1823">
        <v>1822</v>
      </c>
      <c r="D1823">
        <v>213.135727</v>
      </c>
      <c r="E1823">
        <v>7.7975209999999997</v>
      </c>
      <c r="F1823">
        <v>201.55532299999999</v>
      </c>
      <c r="G1823">
        <v>10.112681</v>
      </c>
    </row>
    <row r="1824" spans="1:9" x14ac:dyDescent="0.25">
      <c r="A1824">
        <v>1823</v>
      </c>
      <c r="D1824">
        <v>213.135727</v>
      </c>
      <c r="E1824">
        <v>7.7975209999999997</v>
      </c>
      <c r="F1824">
        <v>201.55532299999999</v>
      </c>
      <c r="G1824">
        <v>10.112681</v>
      </c>
    </row>
    <row r="1825" spans="1:9" x14ac:dyDescent="0.25">
      <c r="A1825">
        <v>1824</v>
      </c>
      <c r="D1825">
        <v>213.135727</v>
      </c>
      <c r="E1825">
        <v>7.7975209999999997</v>
      </c>
      <c r="F1825">
        <v>201.55532299999999</v>
      </c>
      <c r="G1825">
        <v>10.112681</v>
      </c>
    </row>
    <row r="1826" spans="1:9" x14ac:dyDescent="0.25">
      <c r="A1826">
        <v>1825</v>
      </c>
      <c r="D1826">
        <v>213.135727</v>
      </c>
      <c r="E1826">
        <v>7.7975209999999997</v>
      </c>
      <c r="F1826">
        <v>201.55532299999999</v>
      </c>
      <c r="G1826">
        <v>10.112681</v>
      </c>
    </row>
    <row r="1827" spans="1:9" x14ac:dyDescent="0.25">
      <c r="A1827">
        <v>1826</v>
      </c>
      <c r="D1827">
        <v>213.135727</v>
      </c>
      <c r="E1827">
        <v>7.7975209999999997</v>
      </c>
      <c r="F1827">
        <v>201.55532299999999</v>
      </c>
      <c r="G1827">
        <v>10.112681</v>
      </c>
    </row>
    <row r="1828" spans="1:9" x14ac:dyDescent="0.25">
      <c r="A1828">
        <v>1827</v>
      </c>
      <c r="D1828">
        <v>213.135727</v>
      </c>
      <c r="E1828">
        <v>7.7975209999999997</v>
      </c>
      <c r="F1828">
        <v>201.55532299999999</v>
      </c>
      <c r="G1828">
        <v>10.112681</v>
      </c>
    </row>
    <row r="1829" spans="1:9" x14ac:dyDescent="0.25">
      <c r="A1829">
        <v>1828</v>
      </c>
      <c r="B1829">
        <v>219.48637400000001</v>
      </c>
      <c r="C1829">
        <v>10.415070999999999</v>
      </c>
      <c r="D1829">
        <v>213.11405300000001</v>
      </c>
      <c r="E1829">
        <v>7.7681979999999999</v>
      </c>
      <c r="F1829">
        <v>201.55532299999999</v>
      </c>
      <c r="G1829">
        <v>10.112681</v>
      </c>
    </row>
    <row r="1830" spans="1:9" x14ac:dyDescent="0.25">
      <c r="A1830">
        <v>1829</v>
      </c>
      <c r="B1830">
        <v>219.510649</v>
      </c>
      <c r="C1830">
        <v>10.413183</v>
      </c>
      <c r="F1830">
        <v>201.44189299999999</v>
      </c>
      <c r="G1830">
        <v>10.025247</v>
      </c>
    </row>
    <row r="1831" spans="1:9" x14ac:dyDescent="0.25">
      <c r="A1831">
        <v>1830</v>
      </c>
      <c r="B1831">
        <v>219.510649</v>
      </c>
      <c r="C1831">
        <v>10.413183</v>
      </c>
      <c r="H1831">
        <v>209.24139300000002</v>
      </c>
      <c r="I1831">
        <v>5.77644</v>
      </c>
    </row>
    <row r="1832" spans="1:9" x14ac:dyDescent="0.25">
      <c r="A1832">
        <v>1831</v>
      </c>
      <c r="B1832">
        <v>219.510649</v>
      </c>
      <c r="C1832">
        <v>10.413183</v>
      </c>
      <c r="H1832">
        <v>209.235636</v>
      </c>
      <c r="I1832">
        <v>5.666995</v>
      </c>
    </row>
    <row r="1833" spans="1:9" x14ac:dyDescent="0.25">
      <c r="A1833">
        <v>1832</v>
      </c>
      <c r="B1833">
        <v>219.510649</v>
      </c>
      <c r="C1833">
        <v>10.413183</v>
      </c>
      <c r="H1833">
        <v>209.235636</v>
      </c>
      <c r="I1833">
        <v>5.666995</v>
      </c>
    </row>
    <row r="1834" spans="1:9" x14ac:dyDescent="0.25">
      <c r="A1834">
        <v>1833</v>
      </c>
      <c r="B1834">
        <v>219.510649</v>
      </c>
      <c r="C1834">
        <v>10.413183</v>
      </c>
      <c r="H1834">
        <v>209.235636</v>
      </c>
      <c r="I1834">
        <v>5.666995</v>
      </c>
    </row>
    <row r="1835" spans="1:9" x14ac:dyDescent="0.25">
      <c r="A1835">
        <v>1834</v>
      </c>
      <c r="B1835">
        <v>219.510649</v>
      </c>
      <c r="C1835">
        <v>10.413183</v>
      </c>
      <c r="H1835">
        <v>209.235636</v>
      </c>
      <c r="I1835">
        <v>5.666995</v>
      </c>
    </row>
    <row r="1836" spans="1:9" x14ac:dyDescent="0.25">
      <c r="A1836">
        <v>1835</v>
      </c>
      <c r="B1836">
        <v>219.510649</v>
      </c>
      <c r="C1836">
        <v>10.413183</v>
      </c>
      <c r="H1836">
        <v>209.235636</v>
      </c>
      <c r="I1836">
        <v>5.666995</v>
      </c>
    </row>
    <row r="1837" spans="1:9" x14ac:dyDescent="0.25">
      <c r="A1837">
        <v>1836</v>
      </c>
      <c r="B1837">
        <v>219.510649</v>
      </c>
      <c r="C1837">
        <v>10.413183</v>
      </c>
      <c r="H1837">
        <v>209.235636</v>
      </c>
      <c r="I1837">
        <v>5.666995</v>
      </c>
    </row>
    <row r="1838" spans="1:9" x14ac:dyDescent="0.25">
      <c r="A1838">
        <v>1837</v>
      </c>
      <c r="B1838">
        <v>219.510649</v>
      </c>
      <c r="C1838">
        <v>10.413183</v>
      </c>
      <c r="H1838">
        <v>209.235636</v>
      </c>
      <c r="I1838">
        <v>5.666995</v>
      </c>
    </row>
    <row r="1839" spans="1:9" x14ac:dyDescent="0.25">
      <c r="A1839">
        <v>1838</v>
      </c>
      <c r="B1839">
        <v>219.510649</v>
      </c>
      <c r="C1839">
        <v>10.413183</v>
      </c>
      <c r="H1839">
        <v>209.235636</v>
      </c>
      <c r="I1839">
        <v>5.666995</v>
      </c>
    </row>
    <row r="1840" spans="1:9" x14ac:dyDescent="0.25">
      <c r="A1840">
        <v>1839</v>
      </c>
      <c r="B1840">
        <v>219.510649</v>
      </c>
      <c r="C1840">
        <v>10.413183</v>
      </c>
      <c r="H1840">
        <v>209.235636</v>
      </c>
      <c r="I1840">
        <v>5.666995</v>
      </c>
    </row>
    <row r="1841" spans="1:9" x14ac:dyDescent="0.25">
      <c r="A1841">
        <v>1840</v>
      </c>
      <c r="B1841">
        <v>219.510649</v>
      </c>
      <c r="C1841">
        <v>10.413183</v>
      </c>
      <c r="H1841">
        <v>209.235636</v>
      </c>
      <c r="I1841">
        <v>5.666995</v>
      </c>
    </row>
    <row r="1842" spans="1:9" x14ac:dyDescent="0.25">
      <c r="A1842">
        <v>1841</v>
      </c>
      <c r="B1842">
        <v>219.510649</v>
      </c>
      <c r="C1842">
        <v>10.413183</v>
      </c>
      <c r="H1842">
        <v>209.235636</v>
      </c>
      <c r="I1842">
        <v>5.666995</v>
      </c>
    </row>
    <row r="1843" spans="1:9" x14ac:dyDescent="0.25">
      <c r="A1843">
        <v>1842</v>
      </c>
      <c r="B1843">
        <v>219.48637400000001</v>
      </c>
      <c r="C1843">
        <v>10.415070999999999</v>
      </c>
      <c r="D1843">
        <v>227.25452100000001</v>
      </c>
      <c r="E1843">
        <v>8.1552100000000003</v>
      </c>
      <c r="H1843">
        <v>209.24139300000002</v>
      </c>
      <c r="I1843">
        <v>5.77644</v>
      </c>
    </row>
    <row r="1844" spans="1:9" x14ac:dyDescent="0.25">
      <c r="A1844">
        <v>1843</v>
      </c>
      <c r="D1844">
        <v>227.21984399999999</v>
      </c>
      <c r="E1844">
        <v>8.1429709999999993</v>
      </c>
      <c r="F1844">
        <v>217.01748000000001</v>
      </c>
      <c r="G1844">
        <v>10.557554</v>
      </c>
    </row>
    <row r="1845" spans="1:9" x14ac:dyDescent="0.25">
      <c r="A1845">
        <v>1844</v>
      </c>
      <c r="D1845">
        <v>227.21984399999999</v>
      </c>
      <c r="E1845">
        <v>8.1429709999999993</v>
      </c>
      <c r="F1845">
        <v>217.01748000000001</v>
      </c>
      <c r="G1845">
        <v>10.557554</v>
      </c>
    </row>
    <row r="1846" spans="1:9" x14ac:dyDescent="0.25">
      <c r="A1846">
        <v>1845</v>
      </c>
      <c r="D1846">
        <v>227.21984399999999</v>
      </c>
      <c r="E1846">
        <v>8.1429709999999993</v>
      </c>
      <c r="F1846">
        <v>216.99035000000001</v>
      </c>
      <c r="G1846">
        <v>10.561226</v>
      </c>
    </row>
    <row r="1847" spans="1:9" x14ac:dyDescent="0.25">
      <c r="A1847">
        <v>1846</v>
      </c>
      <c r="D1847">
        <v>227.21984399999999</v>
      </c>
      <c r="E1847">
        <v>8.1429709999999993</v>
      </c>
      <c r="F1847">
        <v>216.99035000000001</v>
      </c>
      <c r="G1847">
        <v>10.561226</v>
      </c>
    </row>
    <row r="1848" spans="1:9" x14ac:dyDescent="0.25">
      <c r="A1848">
        <v>1847</v>
      </c>
      <c r="D1848">
        <v>227.21984399999999</v>
      </c>
      <c r="E1848">
        <v>8.1429709999999993</v>
      </c>
      <c r="F1848">
        <v>216.99035000000001</v>
      </c>
      <c r="G1848">
        <v>10.561226</v>
      </c>
    </row>
    <row r="1849" spans="1:9" x14ac:dyDescent="0.25">
      <c r="A1849">
        <v>1848</v>
      </c>
      <c r="D1849">
        <v>227.21984399999999</v>
      </c>
      <c r="E1849">
        <v>8.1429709999999993</v>
      </c>
      <c r="F1849">
        <v>216.99035000000001</v>
      </c>
      <c r="G1849">
        <v>10.561226</v>
      </c>
    </row>
    <row r="1850" spans="1:9" x14ac:dyDescent="0.25">
      <c r="A1850">
        <v>1849</v>
      </c>
      <c r="D1850">
        <v>227.21984399999999</v>
      </c>
      <c r="E1850">
        <v>8.1429709999999993</v>
      </c>
      <c r="F1850">
        <v>216.99035000000001</v>
      </c>
      <c r="G1850">
        <v>10.561226</v>
      </c>
    </row>
    <row r="1851" spans="1:9" x14ac:dyDescent="0.25">
      <c r="A1851">
        <v>1850</v>
      </c>
      <c r="D1851">
        <v>227.21984399999999</v>
      </c>
      <c r="E1851">
        <v>8.1429709999999993</v>
      </c>
      <c r="F1851">
        <v>216.99035000000001</v>
      </c>
      <c r="G1851">
        <v>10.561226</v>
      </c>
    </row>
    <row r="1852" spans="1:9" x14ac:dyDescent="0.25">
      <c r="A1852">
        <v>1851</v>
      </c>
      <c r="D1852">
        <v>227.21984399999999</v>
      </c>
      <c r="E1852">
        <v>8.1429709999999993</v>
      </c>
      <c r="F1852">
        <v>216.99035000000001</v>
      </c>
      <c r="G1852">
        <v>10.561226</v>
      </c>
    </row>
    <row r="1853" spans="1:9" x14ac:dyDescent="0.25">
      <c r="A1853">
        <v>1852</v>
      </c>
      <c r="D1853">
        <v>227.21984399999999</v>
      </c>
      <c r="E1853">
        <v>8.1429709999999993</v>
      </c>
      <c r="F1853">
        <v>216.99035000000001</v>
      </c>
      <c r="G1853">
        <v>10.561226</v>
      </c>
    </row>
    <row r="1854" spans="1:9" x14ac:dyDescent="0.25">
      <c r="A1854">
        <v>1853</v>
      </c>
      <c r="D1854">
        <v>227.21984399999999</v>
      </c>
      <c r="E1854">
        <v>8.1429709999999993</v>
      </c>
      <c r="F1854">
        <v>216.99035000000001</v>
      </c>
      <c r="G1854">
        <v>10.561226</v>
      </c>
    </row>
    <row r="1855" spans="1:9" x14ac:dyDescent="0.25">
      <c r="A1855">
        <v>1854</v>
      </c>
      <c r="D1855">
        <v>227.21984399999999</v>
      </c>
      <c r="E1855">
        <v>8.1429709999999993</v>
      </c>
      <c r="F1855">
        <v>216.99035000000001</v>
      </c>
      <c r="G1855">
        <v>10.561226</v>
      </c>
    </row>
    <row r="1856" spans="1:9" x14ac:dyDescent="0.25">
      <c r="A1856">
        <v>1855</v>
      </c>
      <c r="B1856">
        <v>235.10548700000001</v>
      </c>
      <c r="C1856">
        <v>10.381617</v>
      </c>
      <c r="D1856">
        <v>227.21984399999999</v>
      </c>
      <c r="E1856">
        <v>8.1429709999999993</v>
      </c>
      <c r="F1856">
        <v>216.99035000000001</v>
      </c>
      <c r="G1856">
        <v>10.561226</v>
      </c>
    </row>
    <row r="1857" spans="1:9" x14ac:dyDescent="0.25">
      <c r="A1857">
        <v>1856</v>
      </c>
      <c r="B1857">
        <v>235.17611600000001</v>
      </c>
      <c r="C1857">
        <v>10.314454</v>
      </c>
      <c r="D1857">
        <v>227.25452100000001</v>
      </c>
      <c r="E1857">
        <v>8.1552100000000003</v>
      </c>
      <c r="F1857">
        <v>216.99035000000001</v>
      </c>
      <c r="G1857">
        <v>10.561226</v>
      </c>
      <c r="H1857">
        <v>223.866874</v>
      </c>
      <c r="I1857">
        <v>6.93466</v>
      </c>
    </row>
    <row r="1858" spans="1:9" x14ac:dyDescent="0.25">
      <c r="A1858">
        <v>1857</v>
      </c>
      <c r="B1858">
        <v>235.17611600000001</v>
      </c>
      <c r="C1858">
        <v>10.314454</v>
      </c>
      <c r="F1858">
        <v>217.01748000000001</v>
      </c>
      <c r="G1858">
        <v>10.557554</v>
      </c>
      <c r="H1858">
        <v>223.85942800000001</v>
      </c>
      <c r="I1858">
        <v>6.9092120000000001</v>
      </c>
    </row>
    <row r="1859" spans="1:9" x14ac:dyDescent="0.25">
      <c r="A1859">
        <v>1858</v>
      </c>
      <c r="B1859">
        <v>235.17611600000001</v>
      </c>
      <c r="C1859">
        <v>10.314454</v>
      </c>
      <c r="H1859">
        <v>223.85942800000001</v>
      </c>
      <c r="I1859">
        <v>6.9092120000000001</v>
      </c>
    </row>
    <row r="1860" spans="1:9" x14ac:dyDescent="0.25">
      <c r="A1860">
        <v>1859</v>
      </c>
      <c r="B1860">
        <v>235.17611600000001</v>
      </c>
      <c r="C1860">
        <v>10.314454</v>
      </c>
      <c r="H1860">
        <v>223.85942800000001</v>
      </c>
      <c r="I1860">
        <v>6.9092120000000001</v>
      </c>
    </row>
    <row r="1861" spans="1:9" x14ac:dyDescent="0.25">
      <c r="A1861">
        <v>1860</v>
      </c>
      <c r="B1861">
        <v>235.17611600000001</v>
      </c>
      <c r="C1861">
        <v>10.314454</v>
      </c>
      <c r="H1861">
        <v>223.85942800000001</v>
      </c>
      <c r="I1861">
        <v>6.9092120000000001</v>
      </c>
    </row>
    <row r="1862" spans="1:9" x14ac:dyDescent="0.25">
      <c r="A1862">
        <v>1861</v>
      </c>
      <c r="B1862">
        <v>235.17611600000001</v>
      </c>
      <c r="C1862">
        <v>10.314454</v>
      </c>
      <c r="H1862">
        <v>223.85942800000001</v>
      </c>
      <c r="I1862">
        <v>6.9092120000000001</v>
      </c>
    </row>
    <row r="1863" spans="1:9" x14ac:dyDescent="0.25">
      <c r="A1863">
        <v>1862</v>
      </c>
      <c r="B1863">
        <v>235.17611600000001</v>
      </c>
      <c r="C1863">
        <v>10.314454</v>
      </c>
      <c r="H1863">
        <v>223.85942800000001</v>
      </c>
      <c r="I1863">
        <v>6.9092120000000001</v>
      </c>
    </row>
    <row r="1864" spans="1:9" x14ac:dyDescent="0.25">
      <c r="A1864">
        <v>1863</v>
      </c>
      <c r="B1864">
        <v>235.17611600000001</v>
      </c>
      <c r="C1864">
        <v>10.314454</v>
      </c>
      <c r="H1864">
        <v>223.85942800000001</v>
      </c>
      <c r="I1864">
        <v>6.9092120000000001</v>
      </c>
    </row>
    <row r="1865" spans="1:9" x14ac:dyDescent="0.25">
      <c r="A1865">
        <v>1864</v>
      </c>
      <c r="B1865">
        <v>235.17611600000001</v>
      </c>
      <c r="C1865">
        <v>10.314454</v>
      </c>
      <c r="H1865">
        <v>223.85942800000001</v>
      </c>
      <c r="I1865">
        <v>6.9092120000000001</v>
      </c>
    </row>
    <row r="1866" spans="1:9" x14ac:dyDescent="0.25">
      <c r="A1866">
        <v>1865</v>
      </c>
      <c r="B1866">
        <v>235.17611600000001</v>
      </c>
      <c r="C1866">
        <v>10.314454</v>
      </c>
      <c r="H1866">
        <v>223.85942800000001</v>
      </c>
      <c r="I1866">
        <v>6.9092120000000001</v>
      </c>
    </row>
    <row r="1867" spans="1:9" x14ac:dyDescent="0.25">
      <c r="A1867">
        <v>1866</v>
      </c>
      <c r="B1867">
        <v>235.17611600000001</v>
      </c>
      <c r="C1867">
        <v>10.314454</v>
      </c>
      <c r="H1867">
        <v>223.85942800000001</v>
      </c>
      <c r="I1867">
        <v>6.9092120000000001</v>
      </c>
    </row>
    <row r="1868" spans="1:9" x14ac:dyDescent="0.25">
      <c r="A1868">
        <v>1867</v>
      </c>
      <c r="B1868">
        <v>235.17611600000001</v>
      </c>
      <c r="C1868">
        <v>10.314454</v>
      </c>
      <c r="H1868">
        <v>223.90884399999999</v>
      </c>
      <c r="I1868">
        <v>6.958577</v>
      </c>
    </row>
    <row r="1869" spans="1:9" x14ac:dyDescent="0.25">
      <c r="A1869">
        <v>1868</v>
      </c>
      <c r="B1869">
        <v>235.17611600000001</v>
      </c>
      <c r="C1869">
        <v>10.314454</v>
      </c>
      <c r="D1869">
        <v>243.746387</v>
      </c>
      <c r="E1869">
        <v>7.3039769999999997</v>
      </c>
      <c r="H1869">
        <v>223.78879799999999</v>
      </c>
      <c r="I1869">
        <v>7.0348170000000003</v>
      </c>
    </row>
    <row r="1870" spans="1:9" x14ac:dyDescent="0.25">
      <c r="A1870">
        <v>1869</v>
      </c>
      <c r="B1870">
        <v>235.17611600000001</v>
      </c>
      <c r="C1870">
        <v>10.314454</v>
      </c>
      <c r="D1870">
        <v>243.774844</v>
      </c>
      <c r="E1870">
        <v>7.3040279999999997</v>
      </c>
      <c r="H1870">
        <v>223.78879799999999</v>
      </c>
      <c r="I1870">
        <v>7.0348170000000003</v>
      </c>
    </row>
    <row r="1871" spans="1:9" x14ac:dyDescent="0.25">
      <c r="A1871">
        <v>1870</v>
      </c>
      <c r="B1871">
        <v>235.10548700000001</v>
      </c>
      <c r="C1871">
        <v>10.381617</v>
      </c>
      <c r="D1871">
        <v>243.774844</v>
      </c>
      <c r="E1871">
        <v>7.3040279999999997</v>
      </c>
      <c r="H1871">
        <v>223.866874</v>
      </c>
      <c r="I1871">
        <v>6.93466</v>
      </c>
    </row>
    <row r="1872" spans="1:9" x14ac:dyDescent="0.25">
      <c r="A1872">
        <v>1871</v>
      </c>
      <c r="D1872">
        <v>243.774844</v>
      </c>
      <c r="E1872">
        <v>7.3040279999999997</v>
      </c>
      <c r="H1872">
        <v>223.866874</v>
      </c>
      <c r="I1872">
        <v>6.93466</v>
      </c>
    </row>
    <row r="1873" spans="1:9" x14ac:dyDescent="0.25">
      <c r="A1873">
        <v>1872</v>
      </c>
      <c r="D1873">
        <v>243.774844</v>
      </c>
      <c r="E1873">
        <v>7.3040279999999997</v>
      </c>
      <c r="F1873">
        <v>231.980929</v>
      </c>
      <c r="G1873">
        <v>10.156518</v>
      </c>
      <c r="H1873">
        <v>223.866874</v>
      </c>
      <c r="I1873">
        <v>6.93466</v>
      </c>
    </row>
    <row r="1874" spans="1:9" x14ac:dyDescent="0.25">
      <c r="A1874">
        <v>1873</v>
      </c>
      <c r="D1874">
        <v>243.774844</v>
      </c>
      <c r="E1874">
        <v>7.3040279999999997</v>
      </c>
      <c r="F1874">
        <v>231.96394799999999</v>
      </c>
      <c r="G1874">
        <v>10.166411</v>
      </c>
    </row>
    <row r="1875" spans="1:9" x14ac:dyDescent="0.25">
      <c r="A1875">
        <v>1874</v>
      </c>
      <c r="D1875">
        <v>243.774844</v>
      </c>
      <c r="E1875">
        <v>7.3040279999999997</v>
      </c>
      <c r="F1875">
        <v>231.96394799999999</v>
      </c>
      <c r="G1875">
        <v>10.166411</v>
      </c>
    </row>
    <row r="1876" spans="1:9" x14ac:dyDescent="0.25">
      <c r="A1876">
        <v>1875</v>
      </c>
      <c r="D1876">
        <v>243.774844</v>
      </c>
      <c r="E1876">
        <v>7.3040279999999997</v>
      </c>
      <c r="F1876">
        <v>231.96394799999999</v>
      </c>
      <c r="G1876">
        <v>10.166411</v>
      </c>
    </row>
    <row r="1877" spans="1:9" x14ac:dyDescent="0.25">
      <c r="A1877">
        <v>1876</v>
      </c>
      <c r="D1877">
        <v>243.774844</v>
      </c>
      <c r="E1877">
        <v>7.3040279999999997</v>
      </c>
      <c r="F1877">
        <v>231.96394799999999</v>
      </c>
      <c r="G1877">
        <v>10.166411</v>
      </c>
    </row>
    <row r="1878" spans="1:9" x14ac:dyDescent="0.25">
      <c r="A1878">
        <v>1877</v>
      </c>
      <c r="D1878">
        <v>243.774844</v>
      </c>
      <c r="E1878">
        <v>7.3040279999999997</v>
      </c>
      <c r="F1878">
        <v>231.96394799999999</v>
      </c>
      <c r="G1878">
        <v>10.166411</v>
      </c>
    </row>
    <row r="1879" spans="1:9" x14ac:dyDescent="0.25">
      <c r="A1879">
        <v>1878</v>
      </c>
      <c r="D1879">
        <v>243.774844</v>
      </c>
      <c r="E1879">
        <v>7.3040279999999997</v>
      </c>
      <c r="F1879">
        <v>231.96394799999999</v>
      </c>
      <c r="G1879">
        <v>10.166411</v>
      </c>
    </row>
    <row r="1880" spans="1:9" x14ac:dyDescent="0.25">
      <c r="A1880">
        <v>1879</v>
      </c>
      <c r="D1880">
        <v>243.774844</v>
      </c>
      <c r="E1880">
        <v>7.3040279999999997</v>
      </c>
      <c r="F1880">
        <v>231.96394799999999</v>
      </c>
      <c r="G1880">
        <v>10.166411</v>
      </c>
    </row>
    <row r="1881" spans="1:9" x14ac:dyDescent="0.25">
      <c r="A1881">
        <v>1880</v>
      </c>
      <c r="D1881">
        <v>243.774844</v>
      </c>
      <c r="E1881">
        <v>7.3040279999999997</v>
      </c>
      <c r="F1881">
        <v>231.96394799999999</v>
      </c>
      <c r="G1881">
        <v>10.166411</v>
      </c>
    </row>
    <row r="1882" spans="1:9" x14ac:dyDescent="0.25">
      <c r="A1882">
        <v>1881</v>
      </c>
      <c r="D1882">
        <v>243.774844</v>
      </c>
      <c r="E1882">
        <v>7.3040279999999997</v>
      </c>
      <c r="F1882">
        <v>231.96394799999999</v>
      </c>
      <c r="G1882">
        <v>10.166411</v>
      </c>
    </row>
    <row r="1883" spans="1:9" x14ac:dyDescent="0.25">
      <c r="A1883">
        <v>1882</v>
      </c>
      <c r="D1883">
        <v>243.774844</v>
      </c>
      <c r="E1883">
        <v>7.3040279999999997</v>
      </c>
      <c r="F1883">
        <v>231.96394799999999</v>
      </c>
      <c r="G1883">
        <v>10.166411</v>
      </c>
    </row>
    <row r="1884" spans="1:9" x14ac:dyDescent="0.25">
      <c r="A1884">
        <v>1883</v>
      </c>
      <c r="B1884">
        <v>252.34608399999999</v>
      </c>
      <c r="C1884">
        <v>8.9324480000000008</v>
      </c>
      <c r="D1884">
        <v>243.746387</v>
      </c>
      <c r="E1884">
        <v>7.3039769999999997</v>
      </c>
      <c r="F1884">
        <v>231.96394799999999</v>
      </c>
      <c r="G1884">
        <v>10.166411</v>
      </c>
    </row>
    <row r="1885" spans="1:9" x14ac:dyDescent="0.25">
      <c r="A1885">
        <v>1884</v>
      </c>
      <c r="B1885">
        <v>252.37352300000001</v>
      </c>
      <c r="C1885">
        <v>8.8832869999999993</v>
      </c>
      <c r="D1885">
        <v>243.746387</v>
      </c>
      <c r="E1885">
        <v>7.3039769999999997</v>
      </c>
      <c r="F1885">
        <v>231.980929</v>
      </c>
      <c r="G1885">
        <v>10.156518</v>
      </c>
    </row>
    <row r="1886" spans="1:9" x14ac:dyDescent="0.25">
      <c r="A1886">
        <v>1885</v>
      </c>
      <c r="B1886">
        <v>252.37352300000001</v>
      </c>
      <c r="C1886">
        <v>8.8832869999999993</v>
      </c>
      <c r="H1886">
        <v>240.25302400000001</v>
      </c>
      <c r="I1886">
        <v>5.8493009999999996</v>
      </c>
    </row>
    <row r="1887" spans="1:9" x14ac:dyDescent="0.25">
      <c r="A1887">
        <v>1886</v>
      </c>
      <c r="B1887">
        <v>252.37352300000001</v>
      </c>
      <c r="C1887">
        <v>8.8832869999999993</v>
      </c>
      <c r="H1887">
        <v>240.31554499999999</v>
      </c>
      <c r="I1887">
        <v>5.5767249999999997</v>
      </c>
    </row>
    <row r="1888" spans="1:9" x14ac:dyDescent="0.25">
      <c r="A1888">
        <v>1887</v>
      </c>
      <c r="B1888">
        <v>252.37352300000001</v>
      </c>
      <c r="C1888">
        <v>8.8832869999999993</v>
      </c>
      <c r="H1888">
        <v>240.31554499999999</v>
      </c>
      <c r="I1888">
        <v>5.5767249999999997</v>
      </c>
    </row>
    <row r="1889" spans="1:9" x14ac:dyDescent="0.25">
      <c r="A1889">
        <v>1888</v>
      </c>
      <c r="B1889">
        <v>252.37352300000001</v>
      </c>
      <c r="C1889">
        <v>8.8832869999999993</v>
      </c>
      <c r="H1889">
        <v>240.31554499999999</v>
      </c>
      <c r="I1889">
        <v>5.5767249999999997</v>
      </c>
    </row>
    <row r="1890" spans="1:9" x14ac:dyDescent="0.25">
      <c r="A1890">
        <v>1889</v>
      </c>
      <c r="B1890">
        <v>252.37352300000001</v>
      </c>
      <c r="C1890">
        <v>8.8832869999999993</v>
      </c>
      <c r="H1890">
        <v>240.31554499999999</v>
      </c>
      <c r="I1890">
        <v>5.5767249999999997</v>
      </c>
    </row>
    <row r="1891" spans="1:9" x14ac:dyDescent="0.25">
      <c r="A1891">
        <v>1890</v>
      </c>
      <c r="B1891">
        <v>252.37352300000001</v>
      </c>
      <c r="C1891">
        <v>8.8832869999999993</v>
      </c>
      <c r="H1891">
        <v>240.31554499999999</v>
      </c>
      <c r="I1891">
        <v>5.5767249999999997</v>
      </c>
    </row>
    <row r="1892" spans="1:9" x14ac:dyDescent="0.25">
      <c r="A1892">
        <v>1891</v>
      </c>
      <c r="B1892">
        <v>252.37352300000001</v>
      </c>
      <c r="C1892">
        <v>8.8832869999999993</v>
      </c>
      <c r="H1892">
        <v>240.31554499999999</v>
      </c>
      <c r="I1892">
        <v>5.5767249999999997</v>
      </c>
    </row>
    <row r="1893" spans="1:9" x14ac:dyDescent="0.25">
      <c r="A1893">
        <v>1892</v>
      </c>
      <c r="B1893">
        <v>252.37352300000001</v>
      </c>
      <c r="C1893">
        <v>8.8832869999999993</v>
      </c>
      <c r="H1893">
        <v>240.31554499999999</v>
      </c>
      <c r="I1893">
        <v>5.5767249999999997</v>
      </c>
    </row>
    <row r="1894" spans="1:9" x14ac:dyDescent="0.25">
      <c r="A1894">
        <v>1893</v>
      </c>
      <c r="B1894">
        <v>252.37352300000001</v>
      </c>
      <c r="C1894">
        <v>8.8832869999999993</v>
      </c>
      <c r="H1894">
        <v>240.31554499999999</v>
      </c>
      <c r="I1894">
        <v>5.5767249999999997</v>
      </c>
    </row>
    <row r="1895" spans="1:9" x14ac:dyDescent="0.25">
      <c r="A1895">
        <v>1894</v>
      </c>
      <c r="B1895">
        <v>252.37352300000001</v>
      </c>
      <c r="C1895">
        <v>8.8832869999999993</v>
      </c>
      <c r="H1895">
        <v>240.31554499999999</v>
      </c>
      <c r="I1895">
        <v>5.5767249999999997</v>
      </c>
    </row>
    <row r="1896" spans="1:9" x14ac:dyDescent="0.25">
      <c r="A1896">
        <v>1895</v>
      </c>
      <c r="B1896">
        <v>252.37352300000001</v>
      </c>
      <c r="C1896">
        <v>8.8832869999999993</v>
      </c>
      <c r="H1896">
        <v>240.31554499999999</v>
      </c>
      <c r="I1896">
        <v>5.5767249999999997</v>
      </c>
    </row>
    <row r="1897" spans="1:9" x14ac:dyDescent="0.25">
      <c r="A1897">
        <v>1896</v>
      </c>
      <c r="B1897">
        <v>252.37352300000001</v>
      </c>
      <c r="C1897">
        <v>8.8832869999999993</v>
      </c>
      <c r="H1897">
        <v>240.31554499999999</v>
      </c>
      <c r="I1897">
        <v>5.5767249999999997</v>
      </c>
    </row>
    <row r="1898" spans="1:9" x14ac:dyDescent="0.25">
      <c r="A1898">
        <v>1897</v>
      </c>
      <c r="B1898">
        <v>252.37352300000001</v>
      </c>
      <c r="C1898">
        <v>8.8832869999999993</v>
      </c>
      <c r="D1898">
        <v>260.18149499999998</v>
      </c>
      <c r="E1898">
        <v>6.2663500000000001</v>
      </c>
      <c r="H1898">
        <v>240.31554499999999</v>
      </c>
      <c r="I1898">
        <v>5.5767249999999997</v>
      </c>
    </row>
    <row r="1899" spans="1:9" x14ac:dyDescent="0.25">
      <c r="A1899">
        <v>1898</v>
      </c>
      <c r="B1899">
        <v>252.37352300000001</v>
      </c>
      <c r="C1899">
        <v>8.8832869999999993</v>
      </c>
      <c r="D1899">
        <v>260.18154800000002</v>
      </c>
      <c r="E1899">
        <v>6.0702179999999997</v>
      </c>
      <c r="H1899">
        <v>240.31554499999999</v>
      </c>
      <c r="I1899">
        <v>5.5767249999999997</v>
      </c>
    </row>
    <row r="1900" spans="1:9" x14ac:dyDescent="0.25">
      <c r="A1900">
        <v>1899</v>
      </c>
      <c r="B1900">
        <v>252.37352300000001</v>
      </c>
      <c r="C1900">
        <v>8.8832869999999993</v>
      </c>
      <c r="D1900">
        <v>260.18154800000002</v>
      </c>
      <c r="E1900">
        <v>6.0702179999999997</v>
      </c>
      <c r="H1900">
        <v>240.31554499999999</v>
      </c>
      <c r="I1900">
        <v>5.5767249999999997</v>
      </c>
    </row>
    <row r="1901" spans="1:9" x14ac:dyDescent="0.25">
      <c r="A1901">
        <v>1900</v>
      </c>
      <c r="B1901">
        <v>252.34608399999999</v>
      </c>
      <c r="C1901">
        <v>8.9324480000000008</v>
      </c>
      <c r="D1901">
        <v>260.18154800000002</v>
      </c>
      <c r="E1901">
        <v>6.0702179999999997</v>
      </c>
      <c r="H1901">
        <v>240.31554499999999</v>
      </c>
      <c r="I1901">
        <v>5.5767249999999997</v>
      </c>
    </row>
    <row r="1902" spans="1:9" x14ac:dyDescent="0.25">
      <c r="A1902">
        <v>1901</v>
      </c>
      <c r="D1902">
        <v>260.18154800000002</v>
      </c>
      <c r="E1902">
        <v>6.0702179999999997</v>
      </c>
      <c r="F1902">
        <v>247.616107</v>
      </c>
      <c r="G1902">
        <v>9.8118829999999999</v>
      </c>
      <c r="H1902">
        <v>240.31554499999999</v>
      </c>
      <c r="I1902">
        <v>5.5767249999999997</v>
      </c>
    </row>
    <row r="1903" spans="1:9" x14ac:dyDescent="0.25">
      <c r="A1903">
        <v>1902</v>
      </c>
      <c r="D1903">
        <v>260.18154800000002</v>
      </c>
      <c r="E1903">
        <v>6.0702179999999997</v>
      </c>
      <c r="F1903">
        <v>247.678832</v>
      </c>
      <c r="G1903">
        <v>9.8209599999999995</v>
      </c>
      <c r="H1903">
        <v>240.25302400000001</v>
      </c>
      <c r="I1903">
        <v>5.8493009999999996</v>
      </c>
    </row>
    <row r="1904" spans="1:9" x14ac:dyDescent="0.25">
      <c r="A1904">
        <v>1903</v>
      </c>
      <c r="D1904">
        <v>260.18154800000002</v>
      </c>
      <c r="E1904">
        <v>6.0702179999999997</v>
      </c>
      <c r="F1904">
        <v>247.678832</v>
      </c>
      <c r="G1904">
        <v>9.8209599999999995</v>
      </c>
      <c r="H1904">
        <v>240.25302400000001</v>
      </c>
      <c r="I1904">
        <v>5.8493009999999996</v>
      </c>
    </row>
    <row r="1905" spans="1:11" x14ac:dyDescent="0.25">
      <c r="A1905">
        <v>1904</v>
      </c>
      <c r="D1905">
        <v>260.18154800000002</v>
      </c>
      <c r="E1905">
        <v>6.0702179999999997</v>
      </c>
      <c r="F1905">
        <v>247.678832</v>
      </c>
      <c r="G1905">
        <v>9.8209599999999995</v>
      </c>
      <c r="H1905">
        <v>240.25302400000001</v>
      </c>
      <c r="I1905">
        <v>5.8493009999999996</v>
      </c>
    </row>
    <row r="1906" spans="1:11" x14ac:dyDescent="0.25">
      <c r="A1906">
        <v>1905</v>
      </c>
      <c r="D1906">
        <v>260.18154800000002</v>
      </c>
      <c r="E1906">
        <v>6.0702179999999997</v>
      </c>
      <c r="F1906">
        <v>247.678832</v>
      </c>
      <c r="G1906">
        <v>9.8209599999999995</v>
      </c>
      <c r="H1906">
        <v>240.25302400000001</v>
      </c>
      <c r="I1906">
        <v>5.8493009999999996</v>
      </c>
    </row>
    <row r="1907" spans="1:11" x14ac:dyDescent="0.25">
      <c r="A1907">
        <v>1906</v>
      </c>
      <c r="D1907">
        <v>260.18154800000002</v>
      </c>
      <c r="E1907">
        <v>6.0702179999999997</v>
      </c>
      <c r="F1907">
        <v>247.678832</v>
      </c>
      <c r="G1907">
        <v>9.8209599999999995</v>
      </c>
    </row>
    <row r="1908" spans="1:11" x14ac:dyDescent="0.25">
      <c r="A1908">
        <v>1907</v>
      </c>
      <c r="D1908">
        <v>260.18149499999998</v>
      </c>
      <c r="E1908">
        <v>6.2663500000000001</v>
      </c>
      <c r="F1908">
        <v>247.678832</v>
      </c>
      <c r="G1908">
        <v>9.8209599999999995</v>
      </c>
      <c r="J1908">
        <v>235.65267900000001</v>
      </c>
      <c r="K1908">
        <v>14.151534</v>
      </c>
    </row>
    <row r="1909" spans="1:11" x14ac:dyDescent="0.25">
      <c r="A1909">
        <v>1908</v>
      </c>
    </row>
    <row r="1910" spans="1:11" x14ac:dyDescent="0.25">
      <c r="A1910">
        <v>1909</v>
      </c>
      <c r="J1910">
        <v>235.82275300000001</v>
      </c>
      <c r="K1910">
        <v>14.066523999999999</v>
      </c>
    </row>
    <row r="1911" spans="1:11" x14ac:dyDescent="0.25">
      <c r="A1911">
        <v>1910</v>
      </c>
      <c r="B1911">
        <v>246.65196499999999</v>
      </c>
      <c r="C1911">
        <v>4.7361490000000002</v>
      </c>
    </row>
    <row r="1912" spans="1:11" x14ac:dyDescent="0.25">
      <c r="A1912">
        <v>1911</v>
      </c>
      <c r="B1912">
        <v>246.59163999999998</v>
      </c>
      <c r="C1912">
        <v>4.6883650000000001</v>
      </c>
    </row>
    <row r="1913" spans="1:11" x14ac:dyDescent="0.25">
      <c r="A1913">
        <v>1912</v>
      </c>
      <c r="B1913">
        <v>246.59163999999998</v>
      </c>
      <c r="C1913">
        <v>4.6883650000000001</v>
      </c>
    </row>
    <row r="1914" spans="1:11" x14ac:dyDescent="0.25">
      <c r="A1914">
        <v>1913</v>
      </c>
      <c r="B1914">
        <v>246.59163999999998</v>
      </c>
      <c r="C1914">
        <v>4.6883650000000001</v>
      </c>
    </row>
    <row r="1915" spans="1:11" x14ac:dyDescent="0.25">
      <c r="A1915">
        <v>1914</v>
      </c>
      <c r="B1915">
        <v>246.59163999999998</v>
      </c>
      <c r="C1915">
        <v>4.6883650000000001</v>
      </c>
    </row>
    <row r="1916" spans="1:11" x14ac:dyDescent="0.25">
      <c r="A1916">
        <v>1915</v>
      </c>
      <c r="B1916">
        <v>246.59163999999998</v>
      </c>
      <c r="C1916">
        <v>4.6883650000000001</v>
      </c>
    </row>
    <row r="1917" spans="1:11" x14ac:dyDescent="0.25">
      <c r="A1917">
        <v>1916</v>
      </c>
      <c r="B1917">
        <v>246.59163999999998</v>
      </c>
      <c r="C1917">
        <v>4.6883650000000001</v>
      </c>
    </row>
    <row r="1918" spans="1:11" x14ac:dyDescent="0.25">
      <c r="A1918">
        <v>1917</v>
      </c>
      <c r="B1918">
        <v>246.59163999999998</v>
      </c>
      <c r="C1918">
        <v>4.6883650000000001</v>
      </c>
    </row>
    <row r="1919" spans="1:11" x14ac:dyDescent="0.25">
      <c r="A1919">
        <v>1918</v>
      </c>
      <c r="B1919">
        <v>246.59163999999998</v>
      </c>
      <c r="C1919">
        <v>4.6883650000000001</v>
      </c>
      <c r="F1919">
        <v>255.15196499999999</v>
      </c>
      <c r="G1919">
        <v>5.072165</v>
      </c>
    </row>
    <row r="1920" spans="1:11" x14ac:dyDescent="0.25">
      <c r="A1920">
        <v>1919</v>
      </c>
      <c r="B1920">
        <v>246.59163999999998</v>
      </c>
      <c r="C1920">
        <v>4.6883650000000001</v>
      </c>
      <c r="F1920">
        <v>255.23978299999999</v>
      </c>
      <c r="G1920">
        <v>4.984502</v>
      </c>
    </row>
    <row r="1921" spans="1:9" x14ac:dyDescent="0.25">
      <c r="A1921">
        <v>1920</v>
      </c>
      <c r="B1921">
        <v>246.59163999999998</v>
      </c>
      <c r="C1921">
        <v>4.6883650000000001</v>
      </c>
      <c r="F1921">
        <v>255.23978299999999</v>
      </c>
      <c r="G1921">
        <v>4.984502</v>
      </c>
    </row>
    <row r="1922" spans="1:9" x14ac:dyDescent="0.25">
      <c r="A1922">
        <v>1921</v>
      </c>
      <c r="B1922">
        <v>246.59163999999998</v>
      </c>
      <c r="C1922">
        <v>4.6883650000000001</v>
      </c>
      <c r="F1922">
        <v>255.23978299999999</v>
      </c>
      <c r="G1922">
        <v>4.984502</v>
      </c>
    </row>
    <row r="1923" spans="1:9" x14ac:dyDescent="0.25">
      <c r="A1923">
        <v>1922</v>
      </c>
      <c r="B1923">
        <v>246.59163999999998</v>
      </c>
      <c r="C1923">
        <v>4.6883650000000001</v>
      </c>
      <c r="F1923">
        <v>255.23978299999999</v>
      </c>
      <c r="G1923">
        <v>4.984502</v>
      </c>
    </row>
    <row r="1924" spans="1:9" x14ac:dyDescent="0.25">
      <c r="A1924">
        <v>1923</v>
      </c>
      <c r="B1924">
        <v>246.59163999999998</v>
      </c>
      <c r="C1924">
        <v>4.6883650000000001</v>
      </c>
      <c r="F1924">
        <v>255.23978299999999</v>
      </c>
      <c r="G1924">
        <v>4.984502</v>
      </c>
    </row>
    <row r="1925" spans="1:9" x14ac:dyDescent="0.25">
      <c r="A1925">
        <v>1924</v>
      </c>
      <c r="B1925">
        <v>246.65196499999999</v>
      </c>
      <c r="C1925">
        <v>4.7361490000000002</v>
      </c>
      <c r="D1925">
        <v>238.537858</v>
      </c>
      <c r="E1925">
        <v>7.9071629999999997</v>
      </c>
      <c r="F1925">
        <v>255.23978299999999</v>
      </c>
      <c r="G1925">
        <v>4.984502</v>
      </c>
    </row>
    <row r="1926" spans="1:9" x14ac:dyDescent="0.25">
      <c r="A1926">
        <v>1925</v>
      </c>
      <c r="B1926">
        <v>246.65196499999999</v>
      </c>
      <c r="C1926">
        <v>4.7361490000000002</v>
      </c>
      <c r="D1926">
        <v>238.585948</v>
      </c>
      <c r="E1926">
        <v>7.8468859999999996</v>
      </c>
      <c r="F1926">
        <v>255.23978299999999</v>
      </c>
      <c r="G1926">
        <v>4.984502</v>
      </c>
    </row>
    <row r="1927" spans="1:9" x14ac:dyDescent="0.25">
      <c r="A1927">
        <v>1926</v>
      </c>
      <c r="D1927">
        <v>238.585948</v>
      </c>
      <c r="E1927">
        <v>7.8468859999999996</v>
      </c>
      <c r="F1927">
        <v>255.23978299999999</v>
      </c>
      <c r="G1927">
        <v>4.984502</v>
      </c>
    </row>
    <row r="1928" spans="1:9" x14ac:dyDescent="0.25">
      <c r="A1928">
        <v>1927</v>
      </c>
      <c r="D1928">
        <v>238.585948</v>
      </c>
      <c r="E1928">
        <v>7.8468859999999996</v>
      </c>
      <c r="F1928">
        <v>255.23978299999999</v>
      </c>
      <c r="G1928">
        <v>4.984502</v>
      </c>
    </row>
    <row r="1929" spans="1:9" x14ac:dyDescent="0.25">
      <c r="A1929">
        <v>1928</v>
      </c>
      <c r="D1929">
        <v>238.585948</v>
      </c>
      <c r="E1929">
        <v>7.8468859999999996</v>
      </c>
      <c r="F1929">
        <v>255.23978299999999</v>
      </c>
      <c r="G1929">
        <v>4.984502</v>
      </c>
    </row>
    <row r="1930" spans="1:9" x14ac:dyDescent="0.25">
      <c r="A1930">
        <v>1929</v>
      </c>
      <c r="D1930">
        <v>238.585948</v>
      </c>
      <c r="E1930">
        <v>7.8468859999999996</v>
      </c>
      <c r="F1930">
        <v>255.23978299999999</v>
      </c>
      <c r="G1930">
        <v>4.984502</v>
      </c>
    </row>
    <row r="1931" spans="1:9" x14ac:dyDescent="0.25">
      <c r="A1931">
        <v>1930</v>
      </c>
      <c r="D1931">
        <v>238.585948</v>
      </c>
      <c r="E1931">
        <v>7.8468859999999996</v>
      </c>
      <c r="F1931">
        <v>255.23978299999999</v>
      </c>
      <c r="G1931">
        <v>4.984502</v>
      </c>
    </row>
    <row r="1932" spans="1:9" x14ac:dyDescent="0.25">
      <c r="A1932">
        <v>1931</v>
      </c>
      <c r="D1932">
        <v>238.585948</v>
      </c>
      <c r="E1932">
        <v>7.8468859999999996</v>
      </c>
      <c r="F1932">
        <v>255.23978299999999</v>
      </c>
      <c r="G1932">
        <v>4.984502</v>
      </c>
    </row>
    <row r="1933" spans="1:9" x14ac:dyDescent="0.25">
      <c r="A1933">
        <v>1932</v>
      </c>
      <c r="D1933">
        <v>238.585948</v>
      </c>
      <c r="E1933">
        <v>7.8468859999999996</v>
      </c>
      <c r="F1933">
        <v>255.23978299999999</v>
      </c>
      <c r="G1933">
        <v>4.984502</v>
      </c>
    </row>
    <row r="1934" spans="1:9" x14ac:dyDescent="0.25">
      <c r="A1934">
        <v>1933</v>
      </c>
      <c r="D1934">
        <v>238.585948</v>
      </c>
      <c r="E1934">
        <v>7.8468859999999996</v>
      </c>
      <c r="F1934">
        <v>255.15196499999999</v>
      </c>
      <c r="G1934">
        <v>5.072165</v>
      </c>
    </row>
    <row r="1935" spans="1:9" x14ac:dyDescent="0.25">
      <c r="A1935">
        <v>1934</v>
      </c>
      <c r="B1935">
        <v>233.36640299999999</v>
      </c>
      <c r="C1935">
        <v>4.37392</v>
      </c>
      <c r="D1935">
        <v>238.585948</v>
      </c>
      <c r="E1935">
        <v>7.8468859999999996</v>
      </c>
      <c r="F1935">
        <v>255.15196499999999</v>
      </c>
      <c r="G1935">
        <v>5.072165</v>
      </c>
      <c r="H1935">
        <v>246.15490299999999</v>
      </c>
      <c r="I1935">
        <v>8.1656650000000006</v>
      </c>
    </row>
    <row r="1936" spans="1:9" x14ac:dyDescent="0.25">
      <c r="A1936">
        <v>1935</v>
      </c>
      <c r="B1936">
        <v>233.397052</v>
      </c>
      <c r="C1936">
        <v>4.3429149999999996</v>
      </c>
      <c r="D1936">
        <v>238.585948</v>
      </c>
      <c r="E1936">
        <v>7.8468859999999996</v>
      </c>
      <c r="F1936">
        <v>255.15196499999999</v>
      </c>
      <c r="G1936">
        <v>5.072165</v>
      </c>
      <c r="H1936">
        <v>246.19631100000001</v>
      </c>
      <c r="I1936">
        <v>8.1923359999999992</v>
      </c>
    </row>
    <row r="1937" spans="1:9" x14ac:dyDescent="0.25">
      <c r="A1937">
        <v>1936</v>
      </c>
      <c r="B1937">
        <v>233.397052</v>
      </c>
      <c r="C1937">
        <v>4.3429149999999996</v>
      </c>
      <c r="D1937">
        <v>238.585948</v>
      </c>
      <c r="E1937">
        <v>7.8468859999999996</v>
      </c>
      <c r="H1937">
        <v>246.19631100000001</v>
      </c>
      <c r="I1937">
        <v>8.1923359999999992</v>
      </c>
    </row>
    <row r="1938" spans="1:9" x14ac:dyDescent="0.25">
      <c r="A1938">
        <v>1937</v>
      </c>
      <c r="B1938">
        <v>233.397052</v>
      </c>
      <c r="C1938">
        <v>4.3429149999999996</v>
      </c>
      <c r="D1938">
        <v>238.537858</v>
      </c>
      <c r="E1938">
        <v>7.9071629999999997</v>
      </c>
      <c r="H1938">
        <v>246.19631100000001</v>
      </c>
      <c r="I1938">
        <v>8.1923359999999992</v>
      </c>
    </row>
    <row r="1939" spans="1:9" x14ac:dyDescent="0.25">
      <c r="A1939">
        <v>1938</v>
      </c>
      <c r="B1939">
        <v>233.397052</v>
      </c>
      <c r="C1939">
        <v>4.3429149999999996</v>
      </c>
      <c r="H1939">
        <v>246.19631100000001</v>
      </c>
      <c r="I1939">
        <v>8.1923359999999992</v>
      </c>
    </row>
    <row r="1940" spans="1:9" x14ac:dyDescent="0.25">
      <c r="A1940">
        <v>1939</v>
      </c>
      <c r="B1940">
        <v>233.397052</v>
      </c>
      <c r="C1940">
        <v>4.3429149999999996</v>
      </c>
      <c r="H1940">
        <v>246.19631100000001</v>
      </c>
      <c r="I1940">
        <v>8.1923359999999992</v>
      </c>
    </row>
    <row r="1941" spans="1:9" x14ac:dyDescent="0.25">
      <c r="A1941">
        <v>1940</v>
      </c>
      <c r="B1941">
        <v>233.397052</v>
      </c>
      <c r="C1941">
        <v>4.3429149999999996</v>
      </c>
      <c r="H1941">
        <v>246.19631100000001</v>
      </c>
      <c r="I1941">
        <v>8.1923359999999992</v>
      </c>
    </row>
    <row r="1942" spans="1:9" x14ac:dyDescent="0.25">
      <c r="A1942">
        <v>1941</v>
      </c>
      <c r="B1942">
        <v>233.397052</v>
      </c>
      <c r="C1942">
        <v>4.3429149999999996</v>
      </c>
      <c r="H1942">
        <v>246.19631100000001</v>
      </c>
      <c r="I1942">
        <v>8.1923359999999992</v>
      </c>
    </row>
    <row r="1943" spans="1:9" x14ac:dyDescent="0.25">
      <c r="A1943">
        <v>1942</v>
      </c>
      <c r="B1943">
        <v>233.397052</v>
      </c>
      <c r="C1943">
        <v>4.3429149999999996</v>
      </c>
      <c r="H1943">
        <v>246.19631100000001</v>
      </c>
      <c r="I1943">
        <v>8.1923359999999992</v>
      </c>
    </row>
    <row r="1944" spans="1:9" x14ac:dyDescent="0.25">
      <c r="A1944">
        <v>1943</v>
      </c>
      <c r="B1944">
        <v>233.397052</v>
      </c>
      <c r="C1944">
        <v>4.3429149999999996</v>
      </c>
      <c r="H1944">
        <v>246.19631100000001</v>
      </c>
      <c r="I1944">
        <v>8.1923359999999992</v>
      </c>
    </row>
    <row r="1945" spans="1:9" x14ac:dyDescent="0.25">
      <c r="A1945">
        <v>1944</v>
      </c>
      <c r="B1945">
        <v>233.397052</v>
      </c>
      <c r="C1945">
        <v>4.3429149999999996</v>
      </c>
      <c r="H1945">
        <v>246.19631100000001</v>
      </c>
      <c r="I1945">
        <v>8.1923359999999992</v>
      </c>
    </row>
    <row r="1946" spans="1:9" x14ac:dyDescent="0.25">
      <c r="A1946">
        <v>1945</v>
      </c>
      <c r="B1946">
        <v>233.397052</v>
      </c>
      <c r="C1946">
        <v>4.3429149999999996</v>
      </c>
      <c r="H1946">
        <v>246.19631100000001</v>
      </c>
      <c r="I1946">
        <v>8.1923359999999992</v>
      </c>
    </row>
    <row r="1947" spans="1:9" x14ac:dyDescent="0.25">
      <c r="A1947">
        <v>1946</v>
      </c>
      <c r="B1947">
        <v>233.36640299999999</v>
      </c>
      <c r="C1947">
        <v>4.37392</v>
      </c>
      <c r="H1947">
        <v>246.15490299999999</v>
      </c>
      <c r="I1947">
        <v>8.1656650000000006</v>
      </c>
    </row>
    <row r="1948" spans="1:9" x14ac:dyDescent="0.25">
      <c r="A1948">
        <v>1947</v>
      </c>
      <c r="B1948">
        <v>233.36640299999999</v>
      </c>
      <c r="C1948">
        <v>4.37392</v>
      </c>
      <c r="D1948">
        <v>225.44858199999999</v>
      </c>
      <c r="E1948">
        <v>8.1445519999999991</v>
      </c>
      <c r="F1948">
        <v>237.41991100000001</v>
      </c>
      <c r="G1948">
        <v>3.7476829999999999</v>
      </c>
      <c r="H1948">
        <v>246.15490299999999</v>
      </c>
      <c r="I1948">
        <v>8.1656650000000006</v>
      </c>
    </row>
    <row r="1949" spans="1:9" x14ac:dyDescent="0.25">
      <c r="A1949">
        <v>1948</v>
      </c>
      <c r="B1949">
        <v>233.36640299999999</v>
      </c>
      <c r="C1949">
        <v>4.37392</v>
      </c>
      <c r="D1949">
        <v>225.44077999999999</v>
      </c>
      <c r="E1949">
        <v>7.9949279999999998</v>
      </c>
      <c r="F1949">
        <v>237.202258</v>
      </c>
      <c r="G1949">
        <v>3.5039709999999999</v>
      </c>
    </row>
    <row r="1950" spans="1:9" x14ac:dyDescent="0.25">
      <c r="A1950">
        <v>1949</v>
      </c>
      <c r="D1950">
        <v>225.44077999999999</v>
      </c>
      <c r="E1950">
        <v>7.9949279999999998</v>
      </c>
      <c r="F1950">
        <v>237.202258</v>
      </c>
      <c r="G1950">
        <v>3.5039709999999999</v>
      </c>
    </row>
    <row r="1951" spans="1:9" x14ac:dyDescent="0.25">
      <c r="A1951">
        <v>1950</v>
      </c>
      <c r="D1951">
        <v>225.44077999999999</v>
      </c>
      <c r="E1951">
        <v>7.9949279999999998</v>
      </c>
      <c r="F1951">
        <v>237.202258</v>
      </c>
      <c r="G1951">
        <v>3.5039709999999999</v>
      </c>
    </row>
    <row r="1952" spans="1:9" x14ac:dyDescent="0.25">
      <c r="A1952">
        <v>1951</v>
      </c>
      <c r="D1952">
        <v>225.44077999999999</v>
      </c>
      <c r="E1952">
        <v>7.9949279999999998</v>
      </c>
      <c r="F1952">
        <v>237.202258</v>
      </c>
      <c r="G1952">
        <v>3.5039709999999999</v>
      </c>
    </row>
    <row r="1953" spans="1:9" x14ac:dyDescent="0.25">
      <c r="A1953">
        <v>1952</v>
      </c>
      <c r="D1953">
        <v>225.44077999999999</v>
      </c>
      <c r="E1953">
        <v>7.9949279999999998</v>
      </c>
      <c r="F1953">
        <v>237.202258</v>
      </c>
      <c r="G1953">
        <v>3.5039709999999999</v>
      </c>
    </row>
    <row r="1954" spans="1:9" x14ac:dyDescent="0.25">
      <c r="A1954">
        <v>1953</v>
      </c>
      <c r="D1954">
        <v>225.44077999999999</v>
      </c>
      <c r="E1954">
        <v>7.9949279999999998</v>
      </c>
      <c r="F1954">
        <v>237.202258</v>
      </c>
      <c r="G1954">
        <v>3.5039709999999999</v>
      </c>
    </row>
    <row r="1955" spans="1:9" x14ac:dyDescent="0.25">
      <c r="A1955">
        <v>1954</v>
      </c>
      <c r="D1955">
        <v>225.44077999999999</v>
      </c>
      <c r="E1955">
        <v>7.9949279999999998</v>
      </c>
      <c r="F1955">
        <v>237.202258</v>
      </c>
      <c r="G1955">
        <v>3.5039709999999999</v>
      </c>
    </row>
    <row r="1956" spans="1:9" x14ac:dyDescent="0.25">
      <c r="A1956">
        <v>1955</v>
      </c>
      <c r="D1956">
        <v>225.44077999999999</v>
      </c>
      <c r="E1956">
        <v>7.9949279999999998</v>
      </c>
      <c r="F1956">
        <v>237.202258</v>
      </c>
      <c r="G1956">
        <v>3.5039709999999999</v>
      </c>
    </row>
    <row r="1957" spans="1:9" x14ac:dyDescent="0.25">
      <c r="A1957">
        <v>1956</v>
      </c>
      <c r="D1957">
        <v>225.44077999999999</v>
      </c>
      <c r="E1957">
        <v>7.9949279999999998</v>
      </c>
      <c r="F1957">
        <v>237.202258</v>
      </c>
      <c r="G1957">
        <v>3.5039709999999999</v>
      </c>
    </row>
    <row r="1958" spans="1:9" x14ac:dyDescent="0.25">
      <c r="A1958">
        <v>1957</v>
      </c>
      <c r="D1958">
        <v>225.44077999999999</v>
      </c>
      <c r="E1958">
        <v>7.9949279999999998</v>
      </c>
      <c r="F1958">
        <v>237.202258</v>
      </c>
      <c r="G1958">
        <v>3.5039709999999999</v>
      </c>
    </row>
    <row r="1959" spans="1:9" x14ac:dyDescent="0.25">
      <c r="A1959">
        <v>1958</v>
      </c>
      <c r="D1959">
        <v>225.44077999999999</v>
      </c>
      <c r="E1959">
        <v>7.9949279999999998</v>
      </c>
      <c r="F1959">
        <v>237.202258</v>
      </c>
      <c r="G1959">
        <v>3.5039709999999999</v>
      </c>
    </row>
    <row r="1960" spans="1:9" x14ac:dyDescent="0.25">
      <c r="A1960">
        <v>1959</v>
      </c>
      <c r="B1960">
        <v>219.01113799999999</v>
      </c>
      <c r="C1960">
        <v>5.8477199999999998</v>
      </c>
      <c r="D1960">
        <v>225.44077999999999</v>
      </c>
      <c r="E1960">
        <v>7.9949279999999998</v>
      </c>
      <c r="F1960">
        <v>237.202258</v>
      </c>
      <c r="G1960">
        <v>3.5039709999999999</v>
      </c>
    </row>
    <row r="1961" spans="1:9" x14ac:dyDescent="0.25">
      <c r="A1961">
        <v>1960</v>
      </c>
      <c r="B1961">
        <v>218.967026</v>
      </c>
      <c r="C1961">
        <v>5.8234969999999997</v>
      </c>
      <c r="D1961">
        <v>225.44858199999999</v>
      </c>
      <c r="E1961">
        <v>8.1445519999999991</v>
      </c>
      <c r="F1961">
        <v>237.41991100000001</v>
      </c>
      <c r="G1961">
        <v>3.7476829999999999</v>
      </c>
      <c r="H1961">
        <v>229.906341</v>
      </c>
      <c r="I1961">
        <v>8.2887699999999995</v>
      </c>
    </row>
    <row r="1962" spans="1:9" x14ac:dyDescent="0.25">
      <c r="A1962">
        <v>1961</v>
      </c>
      <c r="B1962">
        <v>218.967026</v>
      </c>
      <c r="C1962">
        <v>5.8234969999999997</v>
      </c>
      <c r="F1962">
        <v>237.41991100000001</v>
      </c>
      <c r="G1962">
        <v>3.7476829999999999</v>
      </c>
      <c r="H1962">
        <v>229.98722000000001</v>
      </c>
      <c r="I1962">
        <v>8.3403790000000004</v>
      </c>
    </row>
    <row r="1963" spans="1:9" x14ac:dyDescent="0.25">
      <c r="A1963">
        <v>1962</v>
      </c>
      <c r="B1963">
        <v>218.967026</v>
      </c>
      <c r="C1963">
        <v>5.8234969999999997</v>
      </c>
      <c r="H1963">
        <v>229.98722000000001</v>
      </c>
      <c r="I1963">
        <v>8.3403790000000004</v>
      </c>
    </row>
    <row r="1964" spans="1:9" x14ac:dyDescent="0.25">
      <c r="A1964">
        <v>1963</v>
      </c>
      <c r="B1964">
        <v>218.967026</v>
      </c>
      <c r="C1964">
        <v>5.8234969999999997</v>
      </c>
      <c r="H1964">
        <v>229.98722000000001</v>
      </c>
      <c r="I1964">
        <v>8.3403790000000004</v>
      </c>
    </row>
    <row r="1965" spans="1:9" x14ac:dyDescent="0.25">
      <c r="A1965">
        <v>1964</v>
      </c>
      <c r="B1965">
        <v>218.967026</v>
      </c>
      <c r="C1965">
        <v>5.8234969999999997</v>
      </c>
      <c r="H1965">
        <v>229.98722000000001</v>
      </c>
      <c r="I1965">
        <v>8.3403790000000004</v>
      </c>
    </row>
    <row r="1966" spans="1:9" x14ac:dyDescent="0.25">
      <c r="A1966">
        <v>1965</v>
      </c>
      <c r="B1966">
        <v>218.967026</v>
      </c>
      <c r="C1966">
        <v>5.8234969999999997</v>
      </c>
      <c r="H1966">
        <v>229.98722000000001</v>
      </c>
      <c r="I1966">
        <v>8.3403790000000004</v>
      </c>
    </row>
    <row r="1967" spans="1:9" x14ac:dyDescent="0.25">
      <c r="A1967">
        <v>1966</v>
      </c>
      <c r="B1967">
        <v>218.967026</v>
      </c>
      <c r="C1967">
        <v>5.8234969999999997</v>
      </c>
      <c r="H1967">
        <v>229.98722000000001</v>
      </c>
      <c r="I1967">
        <v>8.3403790000000004</v>
      </c>
    </row>
    <row r="1968" spans="1:9" x14ac:dyDescent="0.25">
      <c r="A1968">
        <v>1967</v>
      </c>
      <c r="B1968">
        <v>218.967026</v>
      </c>
      <c r="C1968">
        <v>5.8234969999999997</v>
      </c>
      <c r="H1968">
        <v>229.98722000000001</v>
      </c>
      <c r="I1968">
        <v>8.3403790000000004</v>
      </c>
    </row>
    <row r="1969" spans="1:60" x14ac:dyDescent="0.25">
      <c r="A1969">
        <v>1968</v>
      </c>
      <c r="B1969">
        <v>218.967026</v>
      </c>
      <c r="C1969">
        <v>5.8234969999999997</v>
      </c>
      <c r="H1969">
        <v>229.98722000000001</v>
      </c>
      <c r="I1969">
        <v>8.3403790000000004</v>
      </c>
    </row>
    <row r="1970" spans="1:60" x14ac:dyDescent="0.25">
      <c r="A1970">
        <v>1969</v>
      </c>
      <c r="B1970">
        <v>218.967026</v>
      </c>
      <c r="C1970">
        <v>5.8234969999999997</v>
      </c>
      <c r="H1970">
        <v>229.98722000000001</v>
      </c>
      <c r="I1970">
        <v>8.3403790000000004</v>
      </c>
    </row>
    <row r="1971" spans="1:60" x14ac:dyDescent="0.25">
      <c r="A1971">
        <v>1970</v>
      </c>
      <c r="B1971">
        <v>218.967026</v>
      </c>
      <c r="C1971">
        <v>5.8234969999999997</v>
      </c>
      <c r="H1971">
        <v>229.98722000000001</v>
      </c>
      <c r="I1971">
        <v>8.3403790000000004</v>
      </c>
    </row>
    <row r="1972" spans="1:60" x14ac:dyDescent="0.25">
      <c r="A1972">
        <v>1971</v>
      </c>
      <c r="B1972">
        <v>218.967026</v>
      </c>
      <c r="C1972">
        <v>5.8234969999999997</v>
      </c>
      <c r="D1972">
        <v>213.19024200000001</v>
      </c>
      <c r="E1972">
        <v>8.4100400000000004</v>
      </c>
      <c r="H1972">
        <v>229.98722000000001</v>
      </c>
      <c r="I1972">
        <v>8.3403790000000004</v>
      </c>
    </row>
    <row r="1973" spans="1:60" x14ac:dyDescent="0.25">
      <c r="A1973">
        <v>1972</v>
      </c>
      <c r="B1973">
        <v>219.01113799999999</v>
      </c>
      <c r="C1973">
        <v>5.8477199999999998</v>
      </c>
      <c r="D1973">
        <v>213.23455799999999</v>
      </c>
      <c r="E1973">
        <v>8.5377860000000005</v>
      </c>
      <c r="H1973">
        <v>229.906341</v>
      </c>
      <c r="I1973">
        <v>8.2887699999999995</v>
      </c>
    </row>
    <row r="1974" spans="1:60" x14ac:dyDescent="0.25">
      <c r="A1974">
        <v>1973</v>
      </c>
      <c r="D1974">
        <v>213.23455799999999</v>
      </c>
      <c r="E1974">
        <v>8.5377860000000005</v>
      </c>
      <c r="F1974">
        <v>222.264308</v>
      </c>
      <c r="G1974">
        <v>4.7273769999999997</v>
      </c>
    </row>
    <row r="1975" spans="1:60" x14ac:dyDescent="0.25">
      <c r="A1975">
        <v>1974</v>
      </c>
      <c r="D1975">
        <v>213.23455799999999</v>
      </c>
      <c r="E1975">
        <v>8.5377860000000005</v>
      </c>
      <c r="F1975">
        <v>222.24329800000001</v>
      </c>
      <c r="G1975">
        <v>4.7273769999999997</v>
      </c>
    </row>
    <row r="1976" spans="1:60" x14ac:dyDescent="0.25">
      <c r="A1976">
        <v>1975</v>
      </c>
      <c r="D1976">
        <v>213.23455799999999</v>
      </c>
      <c r="E1976">
        <v>8.5377860000000005</v>
      </c>
      <c r="F1976">
        <v>222.24329800000001</v>
      </c>
      <c r="G1976">
        <v>4.7273769999999997</v>
      </c>
    </row>
    <row r="1977" spans="1:60" x14ac:dyDescent="0.25">
      <c r="A1977">
        <v>1976</v>
      </c>
      <c r="D1977">
        <v>213.23455799999999</v>
      </c>
      <c r="E1977">
        <v>8.5377860000000005</v>
      </c>
      <c r="F1977">
        <v>222.24329800000001</v>
      </c>
      <c r="G1977">
        <v>4.7273769999999997</v>
      </c>
    </row>
    <row r="1978" spans="1:60" x14ac:dyDescent="0.25">
      <c r="A1978">
        <v>1977</v>
      </c>
      <c r="D1978">
        <v>213.23455799999999</v>
      </c>
      <c r="E1978">
        <v>8.5377860000000005</v>
      </c>
      <c r="F1978">
        <v>222.24329800000001</v>
      </c>
      <c r="G1978">
        <v>4.7273769999999997</v>
      </c>
    </row>
    <row r="1979" spans="1:60" x14ac:dyDescent="0.25">
      <c r="A1979">
        <v>1978</v>
      </c>
      <c r="D1979">
        <v>213.23455799999999</v>
      </c>
      <c r="E1979">
        <v>8.5377860000000005</v>
      </c>
      <c r="F1979">
        <v>222.24329800000001</v>
      </c>
      <c r="G1979">
        <v>4.7273769999999997</v>
      </c>
      <c r="BG1979">
        <v>218.83050800000001</v>
      </c>
      <c r="BH1979">
        <v>7.9299590000000002</v>
      </c>
    </row>
    <row r="1980" spans="1:60" x14ac:dyDescent="0.25">
      <c r="A1980">
        <v>1979</v>
      </c>
      <c r="D1980">
        <v>213.23455799999999</v>
      </c>
      <c r="E1980">
        <v>8.5377860000000005</v>
      </c>
      <c r="F1980">
        <v>222.24329800000001</v>
      </c>
      <c r="G1980">
        <v>4.7273769999999997</v>
      </c>
      <c r="BG1980">
        <v>218.83050800000001</v>
      </c>
      <c r="BH1980">
        <v>7.9299590000000002</v>
      </c>
    </row>
    <row r="1981" spans="1:60" x14ac:dyDescent="0.25">
      <c r="A1981">
        <v>1980</v>
      </c>
      <c r="D1981">
        <v>213.23455799999999</v>
      </c>
      <c r="E1981">
        <v>8.5377860000000005</v>
      </c>
      <c r="F1981">
        <v>222.24329800000001</v>
      </c>
      <c r="G1981">
        <v>4.7273769999999997</v>
      </c>
      <c r="BG1981">
        <v>218.83050800000001</v>
      </c>
      <c r="BH1981">
        <v>7.9299590000000002</v>
      </c>
    </row>
    <row r="1982" spans="1:60" x14ac:dyDescent="0.25">
      <c r="A1982">
        <v>1981</v>
      </c>
      <c r="D1982">
        <v>213.23455799999999</v>
      </c>
      <c r="E1982">
        <v>8.5377860000000005</v>
      </c>
      <c r="F1982">
        <v>222.24329800000001</v>
      </c>
      <c r="G1982">
        <v>4.7273769999999997</v>
      </c>
      <c r="N1982">
        <v>218.83050800000001</v>
      </c>
      <c r="O1982">
        <v>7.9299590000000002</v>
      </c>
      <c r="BG1982">
        <v>218.83050800000001</v>
      </c>
      <c r="BH1982">
        <v>7.9299590000000002</v>
      </c>
    </row>
    <row r="1983" spans="1:60" x14ac:dyDescent="0.25">
      <c r="A1983">
        <v>1982</v>
      </c>
      <c r="B1983">
        <v>205.80135999999999</v>
      </c>
      <c r="C1983">
        <v>4.1316389999999998</v>
      </c>
      <c r="D1983">
        <v>213.23455799999999</v>
      </c>
      <c r="E1983">
        <v>8.5377860000000005</v>
      </c>
      <c r="N1983">
        <v>218.83050800000001</v>
      </c>
      <c r="O1983">
        <v>7.9299590000000002</v>
      </c>
      <c r="BG1983">
        <v>218.83050800000001</v>
      </c>
      <c r="BH1983">
        <v>7.9299590000000002</v>
      </c>
    </row>
    <row r="1984" spans="1:60" x14ac:dyDescent="0.25">
      <c r="A1984">
        <v>1983</v>
      </c>
      <c r="B1984">
        <v>205.762381</v>
      </c>
      <c r="C1984">
        <v>4.1036720000000004</v>
      </c>
      <c r="D1984">
        <v>213.23455799999999</v>
      </c>
      <c r="E1984">
        <v>8.5377860000000005</v>
      </c>
      <c r="N1984">
        <v>218.83050800000001</v>
      </c>
      <c r="O1984">
        <v>7.9299590000000002</v>
      </c>
      <c r="BG1984">
        <v>218.83050800000001</v>
      </c>
      <c r="BH1984">
        <v>7.9299590000000002</v>
      </c>
    </row>
    <row r="1985" spans="1:60" x14ac:dyDescent="0.25">
      <c r="A1985">
        <v>1984</v>
      </c>
      <c r="B1985">
        <v>205.762381</v>
      </c>
      <c r="C1985">
        <v>4.1036720000000004</v>
      </c>
      <c r="D1985">
        <v>213.19024200000001</v>
      </c>
      <c r="E1985">
        <v>8.4100400000000004</v>
      </c>
      <c r="N1985">
        <v>218.83050800000001</v>
      </c>
      <c r="O1985">
        <v>7.9299590000000002</v>
      </c>
      <c r="BG1985">
        <v>218.83050800000001</v>
      </c>
      <c r="BH1985">
        <v>7.9299590000000002</v>
      </c>
    </row>
    <row r="1986" spans="1:60" x14ac:dyDescent="0.25">
      <c r="A1986">
        <v>1985</v>
      </c>
      <c r="B1986">
        <v>205.762381</v>
      </c>
      <c r="C1986">
        <v>4.1036720000000004</v>
      </c>
      <c r="N1986">
        <v>218.83050800000001</v>
      </c>
      <c r="O1986">
        <v>7.9299590000000002</v>
      </c>
      <c r="BG1986">
        <v>218.83050800000001</v>
      </c>
      <c r="BH1986">
        <v>7.9299590000000002</v>
      </c>
    </row>
    <row r="1987" spans="1:60" x14ac:dyDescent="0.25">
      <c r="A1987">
        <v>1986</v>
      </c>
      <c r="B1987">
        <v>205.762381</v>
      </c>
      <c r="C1987">
        <v>4.1036720000000004</v>
      </c>
      <c r="N1987">
        <v>218.83050800000001</v>
      </c>
      <c r="O1987">
        <v>7.9299590000000002</v>
      </c>
      <c r="BG1987">
        <v>218.83050800000001</v>
      </c>
      <c r="BH1987">
        <v>7.9299590000000002</v>
      </c>
    </row>
    <row r="1988" spans="1:60" x14ac:dyDescent="0.25">
      <c r="A1988">
        <v>1987</v>
      </c>
      <c r="B1988">
        <v>205.762381</v>
      </c>
      <c r="C1988">
        <v>4.1036720000000004</v>
      </c>
      <c r="N1988">
        <v>218.83050800000001</v>
      </c>
      <c r="O1988">
        <v>7.9299590000000002</v>
      </c>
      <c r="BG1988">
        <v>218.83050800000001</v>
      </c>
      <c r="BH1988">
        <v>7.9299590000000002</v>
      </c>
    </row>
    <row r="1989" spans="1:60" x14ac:dyDescent="0.25">
      <c r="A1989">
        <v>1988</v>
      </c>
      <c r="B1989">
        <v>205.762381</v>
      </c>
      <c r="C1989">
        <v>4.1036720000000004</v>
      </c>
      <c r="N1989">
        <v>218.83050800000001</v>
      </c>
      <c r="O1989">
        <v>7.9299590000000002</v>
      </c>
      <c r="BG1989">
        <v>218.83050800000001</v>
      </c>
      <c r="BH1989">
        <v>7.9299590000000002</v>
      </c>
    </row>
    <row r="1990" spans="1:60" x14ac:dyDescent="0.25">
      <c r="A1990">
        <v>1989</v>
      </c>
      <c r="B1990">
        <v>205.762381</v>
      </c>
      <c r="C1990">
        <v>4.1036720000000004</v>
      </c>
      <c r="N1990">
        <v>218.83050800000001</v>
      </c>
      <c r="O1990">
        <v>7.9299590000000002</v>
      </c>
      <c r="BG1990">
        <v>218.83050800000001</v>
      </c>
      <c r="BH1990">
        <v>7.9299590000000002</v>
      </c>
    </row>
    <row r="1991" spans="1:60" x14ac:dyDescent="0.25">
      <c r="A1991">
        <v>1990</v>
      </c>
      <c r="B1991">
        <v>205.762381</v>
      </c>
      <c r="C1991">
        <v>4.1036720000000004</v>
      </c>
      <c r="N1991">
        <v>218.83050800000001</v>
      </c>
      <c r="O1991">
        <v>7.9299590000000002</v>
      </c>
      <c r="BG1991">
        <v>218.83050800000001</v>
      </c>
      <c r="BH1991">
        <v>7.9299590000000002</v>
      </c>
    </row>
    <row r="1992" spans="1:60" x14ac:dyDescent="0.25">
      <c r="A1992">
        <v>1991</v>
      </c>
      <c r="B1992">
        <v>205.762381</v>
      </c>
      <c r="C1992">
        <v>4.1036720000000004</v>
      </c>
      <c r="N1992">
        <v>218.83050800000001</v>
      </c>
      <c r="O1992">
        <v>7.9299590000000002</v>
      </c>
      <c r="BG1992">
        <v>218.83050800000001</v>
      </c>
      <c r="BH1992">
        <v>7.9299590000000002</v>
      </c>
    </row>
    <row r="1993" spans="1:60" x14ac:dyDescent="0.25">
      <c r="A1993">
        <v>1992</v>
      </c>
      <c r="B1993">
        <v>205.762381</v>
      </c>
      <c r="C1993">
        <v>4.1036720000000004</v>
      </c>
      <c r="F1993">
        <v>213.48750100000001</v>
      </c>
      <c r="G1993">
        <v>5.1794099999999998</v>
      </c>
      <c r="N1993">
        <v>218.83050800000001</v>
      </c>
      <c r="O1993">
        <v>7.9299590000000002</v>
      </c>
      <c r="BG1993">
        <v>218.83050800000001</v>
      </c>
      <c r="BH1993">
        <v>7.9299590000000002</v>
      </c>
    </row>
    <row r="1994" spans="1:60" x14ac:dyDescent="0.25">
      <c r="A1994">
        <v>1993</v>
      </c>
      <c r="B1994">
        <v>205.762381</v>
      </c>
      <c r="C1994">
        <v>4.1036720000000004</v>
      </c>
      <c r="F1994">
        <v>213.48750100000001</v>
      </c>
      <c r="G1994">
        <v>5.1794099999999998</v>
      </c>
      <c r="N1994">
        <v>218.83050800000001</v>
      </c>
      <c r="O1994">
        <v>7.9299590000000002</v>
      </c>
    </row>
    <row r="1995" spans="1:60" x14ac:dyDescent="0.25">
      <c r="A1995">
        <v>1994</v>
      </c>
      <c r="B1995">
        <v>205.762381</v>
      </c>
      <c r="C1995">
        <v>4.1036720000000004</v>
      </c>
      <c r="D1995">
        <v>199.284548</v>
      </c>
      <c r="E1995">
        <v>7.2879680000000002</v>
      </c>
      <c r="F1995">
        <v>213.432221</v>
      </c>
      <c r="G1995">
        <v>5.0338659999999997</v>
      </c>
      <c r="N1995">
        <v>218.83050800000001</v>
      </c>
      <c r="O1995">
        <v>7.9299590000000002</v>
      </c>
    </row>
    <row r="1996" spans="1:60" x14ac:dyDescent="0.25">
      <c r="A1996">
        <v>1995</v>
      </c>
      <c r="B1996">
        <v>205.80135999999999</v>
      </c>
      <c r="C1996">
        <v>4.1316389999999998</v>
      </c>
      <c r="D1996">
        <v>199.25612899999999</v>
      </c>
      <c r="E1996">
        <v>7.181451</v>
      </c>
      <c r="F1996">
        <v>213.432221</v>
      </c>
      <c r="G1996">
        <v>5.0338659999999997</v>
      </c>
      <c r="N1996">
        <v>218.83050800000001</v>
      </c>
      <c r="O1996">
        <v>7.9299590000000002</v>
      </c>
    </row>
    <row r="1997" spans="1:60" x14ac:dyDescent="0.25">
      <c r="A1997">
        <v>1996</v>
      </c>
      <c r="B1997">
        <v>205.80135999999999</v>
      </c>
      <c r="C1997">
        <v>4.1316389999999998</v>
      </c>
      <c r="D1997">
        <v>199.25612899999999</v>
      </c>
      <c r="E1997">
        <v>7.181451</v>
      </c>
      <c r="F1997">
        <v>213.432221</v>
      </c>
      <c r="G1997">
        <v>5.0338659999999997</v>
      </c>
    </row>
    <row r="1998" spans="1:60" x14ac:dyDescent="0.25">
      <c r="A1998">
        <v>1997</v>
      </c>
      <c r="D1998">
        <v>199.25612899999999</v>
      </c>
      <c r="E1998">
        <v>7.181451</v>
      </c>
      <c r="F1998">
        <v>213.432221</v>
      </c>
      <c r="G1998">
        <v>5.0338659999999997</v>
      </c>
    </row>
    <row r="1999" spans="1:60" x14ac:dyDescent="0.25">
      <c r="A1999">
        <v>1998</v>
      </c>
      <c r="D1999">
        <v>199.25612899999999</v>
      </c>
      <c r="E1999">
        <v>7.181451</v>
      </c>
      <c r="F1999">
        <v>213.432221</v>
      </c>
      <c r="G1999">
        <v>5.0338659999999997</v>
      </c>
    </row>
    <row r="2000" spans="1:60" x14ac:dyDescent="0.25">
      <c r="A2000">
        <v>1999</v>
      </c>
      <c r="D2000">
        <v>199.25612899999999</v>
      </c>
      <c r="E2000">
        <v>7.181451</v>
      </c>
      <c r="F2000">
        <v>213.432221</v>
      </c>
      <c r="G2000">
        <v>5.0338659999999997</v>
      </c>
    </row>
    <row r="2001" spans="1:15" x14ac:dyDescent="0.25">
      <c r="A2001">
        <v>2000</v>
      </c>
      <c r="D2001">
        <v>199.25612899999999</v>
      </c>
      <c r="E2001">
        <v>7.181451</v>
      </c>
      <c r="F2001">
        <v>213.432221</v>
      </c>
      <c r="G2001">
        <v>5.0338659999999997</v>
      </c>
    </row>
    <row r="2002" spans="1:15" x14ac:dyDescent="0.25">
      <c r="A2002">
        <v>2001</v>
      </c>
      <c r="D2002">
        <v>199.25612899999999</v>
      </c>
      <c r="E2002">
        <v>7.181451</v>
      </c>
      <c r="F2002">
        <v>213.432221</v>
      </c>
      <c r="G2002">
        <v>5.0338659999999997</v>
      </c>
    </row>
    <row r="2003" spans="1:15" x14ac:dyDescent="0.25">
      <c r="A2003">
        <v>2002</v>
      </c>
      <c r="D2003">
        <v>199.25612899999999</v>
      </c>
      <c r="E2003">
        <v>7.181451</v>
      </c>
      <c r="F2003">
        <v>213.432221</v>
      </c>
      <c r="G2003">
        <v>5.0338659999999997</v>
      </c>
    </row>
    <row r="2004" spans="1:15" x14ac:dyDescent="0.25">
      <c r="A2004">
        <v>2003</v>
      </c>
      <c r="D2004">
        <v>199.25612899999999</v>
      </c>
      <c r="E2004">
        <v>7.181451</v>
      </c>
      <c r="F2004">
        <v>213.432221</v>
      </c>
      <c r="G2004">
        <v>5.0338659999999997</v>
      </c>
    </row>
    <row r="2005" spans="1:15" x14ac:dyDescent="0.25">
      <c r="A2005">
        <v>2004</v>
      </c>
      <c r="D2005">
        <v>199.25612899999999</v>
      </c>
      <c r="E2005">
        <v>7.181451</v>
      </c>
      <c r="F2005">
        <v>213.432221</v>
      </c>
      <c r="G2005">
        <v>5.0338659999999997</v>
      </c>
    </row>
    <row r="2006" spans="1:15" x14ac:dyDescent="0.25">
      <c r="A2006">
        <v>2005</v>
      </c>
      <c r="B2006">
        <v>193.38362000000001</v>
      </c>
      <c r="C2006">
        <v>3.9307210000000001</v>
      </c>
      <c r="D2006">
        <v>199.25612899999999</v>
      </c>
      <c r="E2006">
        <v>7.181451</v>
      </c>
      <c r="F2006">
        <v>213.48750100000001</v>
      </c>
      <c r="G2006">
        <v>5.1794099999999998</v>
      </c>
    </row>
    <row r="2007" spans="1:15" x14ac:dyDescent="0.25">
      <c r="A2007">
        <v>2006</v>
      </c>
      <c r="B2007">
        <v>193.38584399999999</v>
      </c>
      <c r="C2007">
        <v>3.9082569999999999</v>
      </c>
      <c r="D2007">
        <v>199.25612899999999</v>
      </c>
      <c r="E2007">
        <v>7.181451</v>
      </c>
      <c r="F2007">
        <v>213.48750100000001</v>
      </c>
      <c r="G2007">
        <v>5.1794099999999998</v>
      </c>
    </row>
    <row r="2008" spans="1:15" x14ac:dyDescent="0.25">
      <c r="A2008">
        <v>2007</v>
      </c>
      <c r="B2008">
        <v>193.38584399999999</v>
      </c>
      <c r="C2008">
        <v>3.9082569999999999</v>
      </c>
      <c r="D2008">
        <v>199.25612899999999</v>
      </c>
      <c r="E2008">
        <v>7.181451</v>
      </c>
      <c r="N2008">
        <v>204.08022199999999</v>
      </c>
      <c r="O2008">
        <v>8.0918419999999998</v>
      </c>
    </row>
    <row r="2009" spans="1:15" x14ac:dyDescent="0.25">
      <c r="A2009">
        <v>2008</v>
      </c>
      <c r="B2009">
        <v>193.38584399999999</v>
      </c>
      <c r="C2009">
        <v>3.9082569999999999</v>
      </c>
      <c r="D2009">
        <v>199.284548</v>
      </c>
      <c r="E2009">
        <v>7.2879680000000002</v>
      </c>
      <c r="N2009">
        <v>204.08022199999999</v>
      </c>
      <c r="O2009">
        <v>8.0918419999999998</v>
      </c>
    </row>
    <row r="2010" spans="1:15" x14ac:dyDescent="0.25">
      <c r="A2010">
        <v>2009</v>
      </c>
      <c r="B2010">
        <v>193.38584399999999</v>
      </c>
      <c r="C2010">
        <v>3.9082569999999999</v>
      </c>
      <c r="N2010">
        <v>204.05018899999999</v>
      </c>
      <c r="O2010">
        <v>8.305078</v>
      </c>
    </row>
    <row r="2011" spans="1:15" x14ac:dyDescent="0.25">
      <c r="A2011">
        <v>2010</v>
      </c>
      <c r="B2011">
        <v>193.38584399999999</v>
      </c>
      <c r="C2011">
        <v>3.9082569999999999</v>
      </c>
      <c r="N2011">
        <v>204.05018899999999</v>
      </c>
      <c r="O2011">
        <v>8.305078</v>
      </c>
    </row>
    <row r="2012" spans="1:15" x14ac:dyDescent="0.25">
      <c r="A2012">
        <v>2011</v>
      </c>
      <c r="B2012">
        <v>193.38584399999999</v>
      </c>
      <c r="C2012">
        <v>3.9082569999999999</v>
      </c>
      <c r="N2012">
        <v>204.05018899999999</v>
      </c>
      <c r="O2012">
        <v>8.305078</v>
      </c>
    </row>
    <row r="2013" spans="1:15" x14ac:dyDescent="0.25">
      <c r="A2013">
        <v>2012</v>
      </c>
      <c r="B2013">
        <v>193.38584399999999</v>
      </c>
      <c r="C2013">
        <v>3.9082569999999999</v>
      </c>
      <c r="N2013">
        <v>204.05018899999999</v>
      </c>
      <c r="O2013">
        <v>8.305078</v>
      </c>
    </row>
    <row r="2014" spans="1:15" x14ac:dyDescent="0.25">
      <c r="A2014">
        <v>2013</v>
      </c>
      <c r="B2014">
        <v>193.38584399999999</v>
      </c>
      <c r="C2014">
        <v>3.9082569999999999</v>
      </c>
      <c r="N2014">
        <v>204.05018899999999</v>
      </c>
      <c r="O2014">
        <v>8.305078</v>
      </c>
    </row>
    <row r="2015" spans="1:15" x14ac:dyDescent="0.25">
      <c r="A2015">
        <v>2014</v>
      </c>
      <c r="B2015">
        <v>193.38584399999999</v>
      </c>
      <c r="C2015">
        <v>3.9082569999999999</v>
      </c>
      <c r="N2015">
        <v>204.05018899999999</v>
      </c>
      <c r="O2015">
        <v>8.305078</v>
      </c>
    </row>
    <row r="2016" spans="1:15" x14ac:dyDescent="0.25">
      <c r="A2016">
        <v>2015</v>
      </c>
      <c r="B2016">
        <v>193.38584399999999</v>
      </c>
      <c r="C2016">
        <v>3.9082569999999999</v>
      </c>
      <c r="N2016">
        <v>204.05018899999999</v>
      </c>
      <c r="O2016">
        <v>8.305078</v>
      </c>
    </row>
    <row r="2017" spans="1:15" x14ac:dyDescent="0.25">
      <c r="A2017">
        <v>2016</v>
      </c>
      <c r="B2017">
        <v>193.38584399999999</v>
      </c>
      <c r="C2017">
        <v>3.9082569999999999</v>
      </c>
      <c r="N2017">
        <v>204.08022199999999</v>
      </c>
      <c r="O2017">
        <v>8.0918419999999998</v>
      </c>
    </row>
    <row r="2018" spans="1:15" x14ac:dyDescent="0.25">
      <c r="A2018">
        <v>2017</v>
      </c>
      <c r="B2018">
        <v>193.38584399999999</v>
      </c>
      <c r="C2018">
        <v>3.9082569999999999</v>
      </c>
      <c r="D2018">
        <v>184.963347</v>
      </c>
      <c r="E2018">
        <v>7.334613</v>
      </c>
    </row>
    <row r="2019" spans="1:15" x14ac:dyDescent="0.25">
      <c r="A2019">
        <v>2018</v>
      </c>
      <c r="B2019">
        <v>193.38584399999999</v>
      </c>
      <c r="C2019">
        <v>3.9082569999999999</v>
      </c>
      <c r="D2019">
        <v>185.020644</v>
      </c>
      <c r="E2019">
        <v>7.3280000000000003</v>
      </c>
    </row>
    <row r="2020" spans="1:15" x14ac:dyDescent="0.25">
      <c r="A2020">
        <v>2019</v>
      </c>
      <c r="B2020">
        <v>193.38362000000001</v>
      </c>
      <c r="C2020">
        <v>3.9307210000000001</v>
      </c>
      <c r="D2020">
        <v>185.020644</v>
      </c>
      <c r="E2020">
        <v>7.3768659999999997</v>
      </c>
    </row>
    <row r="2021" spans="1:15" x14ac:dyDescent="0.25">
      <c r="A2021">
        <v>2020</v>
      </c>
      <c r="D2021">
        <v>185.020644</v>
      </c>
      <c r="E2021">
        <v>7.3768659999999997</v>
      </c>
    </row>
    <row r="2022" spans="1:15" x14ac:dyDescent="0.25">
      <c r="A2022">
        <v>2021</v>
      </c>
      <c r="D2022">
        <v>185.020644</v>
      </c>
      <c r="E2022">
        <v>7.3768659999999997</v>
      </c>
    </row>
    <row r="2023" spans="1:15" x14ac:dyDescent="0.25">
      <c r="A2023">
        <v>2022</v>
      </c>
      <c r="D2023">
        <v>185.020644</v>
      </c>
      <c r="E2023">
        <v>7.3768659999999997</v>
      </c>
      <c r="F2023">
        <v>196.71396099999998</v>
      </c>
      <c r="G2023">
        <v>3.2554249999999998</v>
      </c>
    </row>
    <row r="2024" spans="1:15" x14ac:dyDescent="0.25">
      <c r="A2024">
        <v>2023</v>
      </c>
      <c r="D2024">
        <v>185.020644</v>
      </c>
      <c r="E2024">
        <v>7.3768659999999997</v>
      </c>
      <c r="F2024">
        <v>196.663432</v>
      </c>
      <c r="G2024">
        <v>3.126595</v>
      </c>
    </row>
    <row r="2025" spans="1:15" x14ac:dyDescent="0.25">
      <c r="A2025">
        <v>2024</v>
      </c>
      <c r="D2025">
        <v>185.020644</v>
      </c>
      <c r="E2025">
        <v>7.3768659999999997</v>
      </c>
      <c r="F2025">
        <v>196.663432</v>
      </c>
      <c r="G2025">
        <v>3.126595</v>
      </c>
    </row>
    <row r="2026" spans="1:15" x14ac:dyDescent="0.25">
      <c r="A2026">
        <v>2025</v>
      </c>
      <c r="D2026">
        <v>185.020644</v>
      </c>
      <c r="E2026">
        <v>7.3768659999999997</v>
      </c>
      <c r="F2026">
        <v>196.663432</v>
      </c>
      <c r="G2026">
        <v>3.126595</v>
      </c>
    </row>
    <row r="2027" spans="1:15" x14ac:dyDescent="0.25">
      <c r="A2027">
        <v>2026</v>
      </c>
      <c r="D2027">
        <v>185.020644</v>
      </c>
      <c r="E2027">
        <v>7.3768659999999997</v>
      </c>
      <c r="F2027">
        <v>196.663432</v>
      </c>
      <c r="G2027">
        <v>3.126595</v>
      </c>
    </row>
    <row r="2028" spans="1:15" x14ac:dyDescent="0.25">
      <c r="A2028">
        <v>2027</v>
      </c>
      <c r="D2028">
        <v>185.020644</v>
      </c>
      <c r="E2028">
        <v>7.3768659999999997</v>
      </c>
      <c r="F2028">
        <v>196.663432</v>
      </c>
      <c r="G2028">
        <v>3.126595</v>
      </c>
    </row>
    <row r="2029" spans="1:15" x14ac:dyDescent="0.25">
      <c r="A2029">
        <v>2028</v>
      </c>
      <c r="D2029">
        <v>185.020644</v>
      </c>
      <c r="E2029">
        <v>7.3768659999999997</v>
      </c>
      <c r="F2029">
        <v>196.663432</v>
      </c>
      <c r="G2029">
        <v>3.126595</v>
      </c>
    </row>
    <row r="2030" spans="1:15" x14ac:dyDescent="0.25">
      <c r="A2030">
        <v>2029</v>
      </c>
      <c r="D2030">
        <v>185.020644</v>
      </c>
      <c r="E2030">
        <v>7.3768659999999997</v>
      </c>
      <c r="F2030">
        <v>196.663432</v>
      </c>
      <c r="G2030">
        <v>3.126595</v>
      </c>
    </row>
    <row r="2031" spans="1:15" x14ac:dyDescent="0.25">
      <c r="A2031">
        <v>2030</v>
      </c>
      <c r="B2031">
        <v>178.42286200000001</v>
      </c>
      <c r="C2031">
        <v>5.1534930000000001</v>
      </c>
      <c r="D2031">
        <v>185.020644</v>
      </c>
      <c r="E2031">
        <v>7.3768659999999997</v>
      </c>
      <c r="F2031">
        <v>196.663432</v>
      </c>
      <c r="G2031">
        <v>3.126595</v>
      </c>
    </row>
    <row r="2032" spans="1:15" x14ac:dyDescent="0.25">
      <c r="A2032">
        <v>2031</v>
      </c>
      <c r="B2032">
        <v>178.416552</v>
      </c>
      <c r="C2032">
        <v>5.1296150000000003</v>
      </c>
      <c r="D2032">
        <v>185.020644</v>
      </c>
      <c r="E2032">
        <v>7.3768659999999997</v>
      </c>
      <c r="F2032">
        <v>196.663432</v>
      </c>
      <c r="G2032">
        <v>3.126595</v>
      </c>
    </row>
    <row r="2033" spans="1:9" x14ac:dyDescent="0.25">
      <c r="A2033">
        <v>2032</v>
      </c>
      <c r="B2033">
        <v>178.416552</v>
      </c>
      <c r="C2033">
        <v>5.1296150000000003</v>
      </c>
      <c r="D2033">
        <v>185.020644</v>
      </c>
      <c r="E2033">
        <v>7.3768659999999997</v>
      </c>
      <c r="F2033">
        <v>196.663432</v>
      </c>
      <c r="G2033">
        <v>3.126595</v>
      </c>
    </row>
    <row r="2034" spans="1:9" x14ac:dyDescent="0.25">
      <c r="A2034">
        <v>2033</v>
      </c>
      <c r="B2034">
        <v>178.416552</v>
      </c>
      <c r="C2034">
        <v>5.1296150000000003</v>
      </c>
      <c r="D2034">
        <v>185.020644</v>
      </c>
      <c r="E2034">
        <v>7.3768659999999997</v>
      </c>
      <c r="F2034">
        <v>196.663432</v>
      </c>
      <c r="G2034">
        <v>3.126595</v>
      </c>
    </row>
    <row r="2035" spans="1:9" x14ac:dyDescent="0.25">
      <c r="A2035">
        <v>2034</v>
      </c>
      <c r="B2035">
        <v>178.416552</v>
      </c>
      <c r="C2035">
        <v>5.1296150000000003</v>
      </c>
      <c r="D2035">
        <v>184.963347</v>
      </c>
      <c r="E2035">
        <v>7.334613</v>
      </c>
      <c r="F2035">
        <v>196.663432</v>
      </c>
      <c r="G2035">
        <v>3.126595</v>
      </c>
    </row>
    <row r="2036" spans="1:9" x14ac:dyDescent="0.25">
      <c r="A2036">
        <v>2035</v>
      </c>
      <c r="B2036">
        <v>178.416552</v>
      </c>
      <c r="C2036">
        <v>5.1296150000000003</v>
      </c>
      <c r="F2036">
        <v>196.663432</v>
      </c>
      <c r="G2036">
        <v>3.126595</v>
      </c>
    </row>
    <row r="2037" spans="1:9" x14ac:dyDescent="0.25">
      <c r="A2037">
        <v>2036</v>
      </c>
      <c r="B2037">
        <v>178.416552</v>
      </c>
      <c r="C2037">
        <v>5.1296150000000003</v>
      </c>
      <c r="F2037">
        <v>196.663432</v>
      </c>
      <c r="G2037">
        <v>3.126595</v>
      </c>
      <c r="H2037">
        <v>189.00436999999999</v>
      </c>
      <c r="I2037">
        <v>6.7621989999999998</v>
      </c>
    </row>
    <row r="2038" spans="1:9" x14ac:dyDescent="0.25">
      <c r="A2038">
        <v>2037</v>
      </c>
      <c r="B2038">
        <v>178.416552</v>
      </c>
      <c r="C2038">
        <v>5.1296150000000003</v>
      </c>
      <c r="F2038">
        <v>196.71396099999998</v>
      </c>
      <c r="G2038">
        <v>3.2554249999999998</v>
      </c>
      <c r="H2038">
        <v>188.98311799999999</v>
      </c>
      <c r="I2038">
        <v>6.9371700000000001</v>
      </c>
    </row>
    <row r="2039" spans="1:9" x14ac:dyDescent="0.25">
      <c r="A2039">
        <v>2038</v>
      </c>
      <c r="B2039">
        <v>178.416552</v>
      </c>
      <c r="C2039">
        <v>5.1296150000000003</v>
      </c>
      <c r="H2039">
        <v>188.98311799999999</v>
      </c>
      <c r="I2039">
        <v>6.9371700000000001</v>
      </c>
    </row>
    <row r="2040" spans="1:9" x14ac:dyDescent="0.25">
      <c r="A2040">
        <v>2039</v>
      </c>
      <c r="B2040">
        <v>178.416552</v>
      </c>
      <c r="C2040">
        <v>5.1296150000000003</v>
      </c>
      <c r="H2040">
        <v>188.98311799999999</v>
      </c>
      <c r="I2040">
        <v>6.9371700000000001</v>
      </c>
    </row>
    <row r="2041" spans="1:9" x14ac:dyDescent="0.25">
      <c r="A2041">
        <v>2040</v>
      </c>
      <c r="B2041">
        <v>178.416552</v>
      </c>
      <c r="C2041">
        <v>5.1296150000000003</v>
      </c>
      <c r="H2041">
        <v>188.98311799999999</v>
      </c>
      <c r="I2041">
        <v>6.9371700000000001</v>
      </c>
    </row>
    <row r="2042" spans="1:9" x14ac:dyDescent="0.25">
      <c r="A2042">
        <v>2041</v>
      </c>
      <c r="B2042">
        <v>178.416552</v>
      </c>
      <c r="C2042">
        <v>5.1296150000000003</v>
      </c>
      <c r="H2042">
        <v>188.98311799999999</v>
      </c>
      <c r="I2042">
        <v>6.9371700000000001</v>
      </c>
    </row>
    <row r="2043" spans="1:9" x14ac:dyDescent="0.25">
      <c r="A2043">
        <v>2042</v>
      </c>
      <c r="B2043">
        <v>178.416552</v>
      </c>
      <c r="C2043">
        <v>5.1296150000000003</v>
      </c>
      <c r="H2043">
        <v>188.98311799999999</v>
      </c>
      <c r="I2043">
        <v>6.9371700000000001</v>
      </c>
    </row>
    <row r="2044" spans="1:9" x14ac:dyDescent="0.25">
      <c r="A2044">
        <v>2043</v>
      </c>
      <c r="B2044">
        <v>178.416552</v>
      </c>
      <c r="C2044">
        <v>5.1296150000000003</v>
      </c>
      <c r="H2044">
        <v>188.98311799999999</v>
      </c>
      <c r="I2044">
        <v>6.9371700000000001</v>
      </c>
    </row>
    <row r="2045" spans="1:9" x14ac:dyDescent="0.25">
      <c r="A2045">
        <v>2044</v>
      </c>
      <c r="B2045">
        <v>178.416552</v>
      </c>
      <c r="C2045">
        <v>5.1296150000000003</v>
      </c>
      <c r="H2045">
        <v>188.98311799999999</v>
      </c>
      <c r="I2045">
        <v>6.9371700000000001</v>
      </c>
    </row>
    <row r="2046" spans="1:9" x14ac:dyDescent="0.25">
      <c r="A2046">
        <v>2045</v>
      </c>
      <c r="B2046">
        <v>178.416552</v>
      </c>
      <c r="C2046">
        <v>5.1296150000000003</v>
      </c>
      <c r="D2046">
        <v>170.25671199999999</v>
      </c>
      <c r="E2046">
        <v>7.9432229999999997</v>
      </c>
      <c r="H2046">
        <v>188.98311799999999</v>
      </c>
      <c r="I2046">
        <v>6.9371700000000001</v>
      </c>
    </row>
    <row r="2047" spans="1:9" x14ac:dyDescent="0.25">
      <c r="A2047">
        <v>2046</v>
      </c>
      <c r="B2047">
        <v>178.416552</v>
      </c>
      <c r="C2047">
        <v>5.1296150000000003</v>
      </c>
      <c r="D2047">
        <v>170.34490600000001</v>
      </c>
      <c r="E2047">
        <v>7.9142460000000003</v>
      </c>
      <c r="H2047">
        <v>188.98311799999999</v>
      </c>
      <c r="I2047">
        <v>6.9371700000000001</v>
      </c>
    </row>
    <row r="2048" spans="1:9" x14ac:dyDescent="0.25">
      <c r="A2048">
        <v>2047</v>
      </c>
      <c r="D2048">
        <v>170.34490600000001</v>
      </c>
      <c r="E2048">
        <v>7.9142460000000003</v>
      </c>
      <c r="H2048">
        <v>188.98311799999999</v>
      </c>
      <c r="I2048">
        <v>6.9371700000000001</v>
      </c>
    </row>
    <row r="2049" spans="1:9" x14ac:dyDescent="0.25">
      <c r="A2049">
        <v>2048</v>
      </c>
      <c r="D2049">
        <v>170.34490600000001</v>
      </c>
      <c r="E2049">
        <v>7.9142460000000003</v>
      </c>
      <c r="H2049">
        <v>188.98311799999999</v>
      </c>
      <c r="I2049">
        <v>6.9371700000000001</v>
      </c>
    </row>
    <row r="2050" spans="1:9" x14ac:dyDescent="0.25">
      <c r="A2050">
        <v>2049</v>
      </c>
      <c r="D2050">
        <v>170.34490600000001</v>
      </c>
      <c r="E2050">
        <v>7.9142460000000003</v>
      </c>
      <c r="F2050">
        <v>181.13045700000001</v>
      </c>
      <c r="G2050">
        <v>3.7630710000000001</v>
      </c>
      <c r="H2050">
        <v>188.98311799999999</v>
      </c>
      <c r="I2050">
        <v>6.9371700000000001</v>
      </c>
    </row>
    <row r="2051" spans="1:9" x14ac:dyDescent="0.25">
      <c r="A2051">
        <v>2050</v>
      </c>
      <c r="D2051">
        <v>170.34490600000001</v>
      </c>
      <c r="E2051">
        <v>7.9142460000000003</v>
      </c>
      <c r="F2051">
        <v>181.10708499999998</v>
      </c>
      <c r="G2051">
        <v>3.7128410000000001</v>
      </c>
      <c r="H2051">
        <v>189.00436999999999</v>
      </c>
      <c r="I2051">
        <v>6.7621989999999998</v>
      </c>
    </row>
    <row r="2052" spans="1:9" x14ac:dyDescent="0.25">
      <c r="A2052">
        <v>2051</v>
      </c>
      <c r="D2052">
        <v>170.34490600000001</v>
      </c>
      <c r="E2052">
        <v>7.9142460000000003</v>
      </c>
      <c r="F2052">
        <v>181.10708499999998</v>
      </c>
      <c r="G2052">
        <v>3.7128410000000001</v>
      </c>
      <c r="H2052">
        <v>189.00436999999999</v>
      </c>
      <c r="I2052">
        <v>6.7621989999999998</v>
      </c>
    </row>
    <row r="2053" spans="1:9" x14ac:dyDescent="0.25">
      <c r="A2053">
        <v>2052</v>
      </c>
      <c r="D2053">
        <v>170.34490600000001</v>
      </c>
      <c r="E2053">
        <v>7.9142460000000003</v>
      </c>
      <c r="F2053">
        <v>181.10708499999998</v>
      </c>
      <c r="G2053">
        <v>3.7128410000000001</v>
      </c>
    </row>
    <row r="2054" spans="1:9" x14ac:dyDescent="0.25">
      <c r="A2054">
        <v>2053</v>
      </c>
      <c r="D2054">
        <v>170.34490600000001</v>
      </c>
      <c r="E2054">
        <v>7.9142460000000003</v>
      </c>
      <c r="F2054">
        <v>181.10708499999998</v>
      </c>
      <c r="G2054">
        <v>3.7128410000000001</v>
      </c>
    </row>
    <row r="2055" spans="1:9" x14ac:dyDescent="0.25">
      <c r="A2055">
        <v>2054</v>
      </c>
      <c r="D2055">
        <v>170.34490600000001</v>
      </c>
      <c r="E2055">
        <v>7.9142460000000003</v>
      </c>
      <c r="F2055">
        <v>181.10708499999998</v>
      </c>
      <c r="G2055">
        <v>3.7128410000000001</v>
      </c>
    </row>
    <row r="2056" spans="1:9" x14ac:dyDescent="0.25">
      <c r="A2056">
        <v>2055</v>
      </c>
      <c r="D2056">
        <v>170.34490600000001</v>
      </c>
      <c r="E2056">
        <v>7.9142460000000003</v>
      </c>
      <c r="F2056">
        <v>181.10708499999998</v>
      </c>
      <c r="G2056">
        <v>3.7128410000000001</v>
      </c>
    </row>
    <row r="2057" spans="1:9" x14ac:dyDescent="0.25">
      <c r="A2057">
        <v>2056</v>
      </c>
      <c r="D2057">
        <v>170.34490600000001</v>
      </c>
      <c r="E2057">
        <v>7.9142460000000003</v>
      </c>
      <c r="F2057">
        <v>181.10708499999998</v>
      </c>
      <c r="G2057">
        <v>3.7617080000000001</v>
      </c>
    </row>
    <row r="2058" spans="1:9" x14ac:dyDescent="0.25">
      <c r="A2058">
        <v>2057</v>
      </c>
      <c r="D2058">
        <v>170.34490600000001</v>
      </c>
      <c r="E2058">
        <v>7.9142460000000003</v>
      </c>
      <c r="F2058">
        <v>181.10708499999998</v>
      </c>
      <c r="G2058">
        <v>3.7617080000000001</v>
      </c>
    </row>
    <row r="2059" spans="1:9" x14ac:dyDescent="0.25">
      <c r="A2059">
        <v>2058</v>
      </c>
      <c r="B2059">
        <v>163.54817600000001</v>
      </c>
      <c r="C2059">
        <v>5.6659350000000002</v>
      </c>
      <c r="D2059">
        <v>170.34490600000001</v>
      </c>
      <c r="E2059">
        <v>7.9142460000000003</v>
      </c>
      <c r="F2059">
        <v>181.10708499999998</v>
      </c>
      <c r="G2059">
        <v>3.7617080000000001</v>
      </c>
    </row>
    <row r="2060" spans="1:9" x14ac:dyDescent="0.25">
      <c r="A2060">
        <v>2059</v>
      </c>
      <c r="B2060">
        <v>163.54514699999999</v>
      </c>
      <c r="C2060">
        <v>5.666995</v>
      </c>
      <c r="D2060">
        <v>170.25671199999999</v>
      </c>
      <c r="E2060">
        <v>7.9432229999999997</v>
      </c>
      <c r="F2060">
        <v>181.10708499999998</v>
      </c>
      <c r="G2060">
        <v>3.7617080000000001</v>
      </c>
    </row>
    <row r="2061" spans="1:9" x14ac:dyDescent="0.25">
      <c r="A2061">
        <v>2060</v>
      </c>
      <c r="B2061">
        <v>163.54514699999999</v>
      </c>
      <c r="C2061">
        <v>5.666995</v>
      </c>
      <c r="F2061">
        <v>181.10708499999998</v>
      </c>
      <c r="G2061">
        <v>3.7617080000000001</v>
      </c>
    </row>
    <row r="2062" spans="1:9" x14ac:dyDescent="0.25">
      <c r="A2062">
        <v>2061</v>
      </c>
      <c r="B2062">
        <v>163.54514699999999</v>
      </c>
      <c r="C2062">
        <v>5.666995</v>
      </c>
      <c r="F2062">
        <v>181.10708499999998</v>
      </c>
      <c r="G2062">
        <v>3.7617080000000001</v>
      </c>
    </row>
    <row r="2063" spans="1:9" x14ac:dyDescent="0.25">
      <c r="A2063">
        <v>2062</v>
      </c>
      <c r="B2063">
        <v>163.54514699999999</v>
      </c>
      <c r="C2063">
        <v>5.666995</v>
      </c>
      <c r="F2063">
        <v>181.13045700000001</v>
      </c>
      <c r="G2063">
        <v>3.7630710000000001</v>
      </c>
    </row>
    <row r="2064" spans="1:9" x14ac:dyDescent="0.25">
      <c r="A2064">
        <v>2063</v>
      </c>
      <c r="B2064">
        <v>163.54514699999999</v>
      </c>
      <c r="C2064">
        <v>5.666995</v>
      </c>
      <c r="H2064">
        <v>172.17805300000001</v>
      </c>
      <c r="I2064">
        <v>8.3728239999999996</v>
      </c>
    </row>
    <row r="2065" spans="1:9" x14ac:dyDescent="0.25">
      <c r="A2065">
        <v>2064</v>
      </c>
      <c r="B2065">
        <v>163.54514699999999</v>
      </c>
      <c r="C2065">
        <v>5.666995</v>
      </c>
      <c r="H2065">
        <v>172.203799</v>
      </c>
      <c r="I2065">
        <v>8.4028089999999995</v>
      </c>
    </row>
    <row r="2066" spans="1:9" x14ac:dyDescent="0.25">
      <c r="A2066">
        <v>2065</v>
      </c>
      <c r="B2066">
        <v>163.54514699999999</v>
      </c>
      <c r="C2066">
        <v>5.666995</v>
      </c>
      <c r="H2066">
        <v>172.203799</v>
      </c>
      <c r="I2066">
        <v>8.4028089999999995</v>
      </c>
    </row>
    <row r="2067" spans="1:9" x14ac:dyDescent="0.25">
      <c r="A2067">
        <v>2066</v>
      </c>
      <c r="B2067">
        <v>163.54514699999999</v>
      </c>
      <c r="C2067">
        <v>5.666995</v>
      </c>
      <c r="H2067">
        <v>172.203799</v>
      </c>
      <c r="I2067">
        <v>8.4028089999999995</v>
      </c>
    </row>
    <row r="2068" spans="1:9" x14ac:dyDescent="0.25">
      <c r="A2068">
        <v>2067</v>
      </c>
      <c r="B2068">
        <v>163.54514699999999</v>
      </c>
      <c r="C2068">
        <v>5.666995</v>
      </c>
      <c r="H2068">
        <v>172.203799</v>
      </c>
      <c r="I2068">
        <v>8.4028089999999995</v>
      </c>
    </row>
    <row r="2069" spans="1:9" x14ac:dyDescent="0.25">
      <c r="A2069">
        <v>2068</v>
      </c>
      <c r="B2069">
        <v>163.54514699999999</v>
      </c>
      <c r="C2069">
        <v>5.666995</v>
      </c>
      <c r="H2069">
        <v>172.203799</v>
      </c>
      <c r="I2069">
        <v>8.4028089999999995</v>
      </c>
    </row>
    <row r="2070" spans="1:9" x14ac:dyDescent="0.25">
      <c r="A2070">
        <v>2069</v>
      </c>
      <c r="B2070">
        <v>163.54514699999999</v>
      </c>
      <c r="C2070">
        <v>5.666995</v>
      </c>
      <c r="H2070">
        <v>172.203799</v>
      </c>
      <c r="I2070">
        <v>8.4028089999999995</v>
      </c>
    </row>
    <row r="2071" spans="1:9" x14ac:dyDescent="0.25">
      <c r="A2071">
        <v>2070</v>
      </c>
      <c r="B2071">
        <v>163.54514699999999</v>
      </c>
      <c r="C2071">
        <v>5.666995</v>
      </c>
      <c r="H2071">
        <v>172.203799</v>
      </c>
      <c r="I2071">
        <v>8.4028089999999995</v>
      </c>
    </row>
    <row r="2072" spans="1:9" x14ac:dyDescent="0.25">
      <c r="A2072">
        <v>2071</v>
      </c>
      <c r="B2072">
        <v>163.54514699999999</v>
      </c>
      <c r="C2072">
        <v>5.666995</v>
      </c>
      <c r="D2072">
        <v>156.700209</v>
      </c>
      <c r="E2072">
        <v>8.7613330000000005</v>
      </c>
      <c r="H2072">
        <v>172.203799</v>
      </c>
      <c r="I2072">
        <v>8.4028089999999995</v>
      </c>
    </row>
    <row r="2073" spans="1:9" x14ac:dyDescent="0.25">
      <c r="A2073">
        <v>2072</v>
      </c>
      <c r="D2073">
        <v>156.74534</v>
      </c>
      <c r="E2073">
        <v>8.6959079999999993</v>
      </c>
      <c r="H2073">
        <v>172.203799</v>
      </c>
      <c r="I2073">
        <v>8.4028089999999995</v>
      </c>
    </row>
    <row r="2074" spans="1:9" x14ac:dyDescent="0.25">
      <c r="A2074">
        <v>2073</v>
      </c>
      <c r="D2074">
        <v>156.74534</v>
      </c>
      <c r="E2074">
        <v>8.6959079999999993</v>
      </c>
      <c r="H2074">
        <v>172.203799</v>
      </c>
      <c r="I2074">
        <v>8.4028089999999995</v>
      </c>
    </row>
    <row r="2075" spans="1:9" x14ac:dyDescent="0.25">
      <c r="A2075">
        <v>2074</v>
      </c>
      <c r="D2075">
        <v>156.74534</v>
      </c>
      <c r="E2075">
        <v>8.6959079999999993</v>
      </c>
      <c r="H2075">
        <v>172.203799</v>
      </c>
      <c r="I2075">
        <v>8.4028089999999995</v>
      </c>
    </row>
    <row r="2076" spans="1:9" x14ac:dyDescent="0.25">
      <c r="A2076">
        <v>2075</v>
      </c>
      <c r="D2076">
        <v>156.74534</v>
      </c>
      <c r="E2076">
        <v>8.6959079999999993</v>
      </c>
      <c r="F2076">
        <v>164.758126</v>
      </c>
      <c r="G2076">
        <v>5.1078070000000002</v>
      </c>
      <c r="H2076">
        <v>172.17805300000001</v>
      </c>
      <c r="I2076">
        <v>8.3728239999999996</v>
      </c>
    </row>
    <row r="2077" spans="1:9" x14ac:dyDescent="0.25">
      <c r="A2077">
        <v>2076</v>
      </c>
      <c r="D2077">
        <v>156.74534</v>
      </c>
      <c r="E2077">
        <v>8.6959079999999993</v>
      </c>
      <c r="F2077">
        <v>164.71920399999999</v>
      </c>
      <c r="G2077">
        <v>4.9341999999999997</v>
      </c>
      <c r="H2077">
        <v>172.17805300000001</v>
      </c>
      <c r="I2077">
        <v>8.3728239999999996</v>
      </c>
    </row>
    <row r="2078" spans="1:9" x14ac:dyDescent="0.25">
      <c r="A2078">
        <v>2077</v>
      </c>
      <c r="D2078">
        <v>156.74534</v>
      </c>
      <c r="E2078">
        <v>8.6959079999999993</v>
      </c>
      <c r="F2078">
        <v>164.71920399999999</v>
      </c>
      <c r="G2078">
        <v>4.9341999999999997</v>
      </c>
    </row>
    <row r="2079" spans="1:9" x14ac:dyDescent="0.25">
      <c r="A2079">
        <v>2078</v>
      </c>
      <c r="D2079">
        <v>156.74534</v>
      </c>
      <c r="E2079">
        <v>8.6959079999999993</v>
      </c>
      <c r="F2079">
        <v>164.71920399999999</v>
      </c>
      <c r="G2079">
        <v>4.983066</v>
      </c>
    </row>
    <row r="2080" spans="1:9" x14ac:dyDescent="0.25">
      <c r="A2080">
        <v>2079</v>
      </c>
      <c r="D2080">
        <v>156.74534</v>
      </c>
      <c r="E2080">
        <v>8.6959079999999993</v>
      </c>
      <c r="F2080">
        <v>164.71920399999999</v>
      </c>
      <c r="G2080">
        <v>4.983066</v>
      </c>
    </row>
    <row r="2081" spans="1:9" x14ac:dyDescent="0.25">
      <c r="A2081">
        <v>2080</v>
      </c>
      <c r="D2081">
        <v>156.74534</v>
      </c>
      <c r="E2081">
        <v>8.6959079999999993</v>
      </c>
      <c r="F2081">
        <v>164.71920399999999</v>
      </c>
      <c r="G2081">
        <v>4.983066</v>
      </c>
    </row>
    <row r="2082" spans="1:9" x14ac:dyDescent="0.25">
      <c r="A2082">
        <v>2081</v>
      </c>
      <c r="D2082">
        <v>156.74534</v>
      </c>
      <c r="E2082">
        <v>8.6959079999999993</v>
      </c>
      <c r="F2082">
        <v>164.71920399999999</v>
      </c>
      <c r="G2082">
        <v>4.983066</v>
      </c>
    </row>
    <row r="2083" spans="1:9" x14ac:dyDescent="0.25">
      <c r="A2083">
        <v>2082</v>
      </c>
      <c r="D2083">
        <v>156.74534</v>
      </c>
      <c r="E2083">
        <v>8.6959079999999993</v>
      </c>
      <c r="F2083">
        <v>164.71920399999999</v>
      </c>
      <c r="G2083">
        <v>4.983066</v>
      </c>
    </row>
    <row r="2084" spans="1:9" x14ac:dyDescent="0.25">
      <c r="A2084">
        <v>2083</v>
      </c>
      <c r="B2084">
        <v>151.19137499999999</v>
      </c>
      <c r="C2084">
        <v>6.2898399999999999</v>
      </c>
      <c r="D2084">
        <v>156.700209</v>
      </c>
      <c r="E2084">
        <v>8.7613330000000005</v>
      </c>
      <c r="F2084">
        <v>164.71920399999999</v>
      </c>
      <c r="G2084">
        <v>4.983066</v>
      </c>
    </row>
    <row r="2085" spans="1:9" x14ac:dyDescent="0.25">
      <c r="A2085">
        <v>2084</v>
      </c>
      <c r="B2085">
        <v>151.11964</v>
      </c>
      <c r="C2085">
        <v>6.3021070000000003</v>
      </c>
      <c r="F2085">
        <v>164.71920399999999</v>
      </c>
      <c r="G2085">
        <v>4.983066</v>
      </c>
    </row>
    <row r="2086" spans="1:9" x14ac:dyDescent="0.25">
      <c r="A2086">
        <v>2085</v>
      </c>
      <c r="B2086">
        <v>151.11964</v>
      </c>
      <c r="C2086">
        <v>6.3021070000000003</v>
      </c>
      <c r="F2086">
        <v>164.758126</v>
      </c>
      <c r="G2086">
        <v>5.1078070000000002</v>
      </c>
    </row>
    <row r="2087" spans="1:9" x14ac:dyDescent="0.25">
      <c r="A2087">
        <v>2086</v>
      </c>
      <c r="B2087">
        <v>151.11964</v>
      </c>
      <c r="C2087">
        <v>6.3021070000000003</v>
      </c>
    </row>
    <row r="2088" spans="1:9" x14ac:dyDescent="0.25">
      <c r="A2088">
        <v>2087</v>
      </c>
      <c r="B2088">
        <v>151.11964</v>
      </c>
      <c r="C2088">
        <v>6.3021070000000003</v>
      </c>
    </row>
    <row r="2089" spans="1:9" x14ac:dyDescent="0.25">
      <c r="A2089">
        <v>2088</v>
      </c>
      <c r="B2089">
        <v>151.11964</v>
      </c>
      <c r="C2089">
        <v>6.3021070000000003</v>
      </c>
      <c r="H2089">
        <v>157.63881900000001</v>
      </c>
      <c r="I2089">
        <v>8.0032960000000006</v>
      </c>
    </row>
    <row r="2090" spans="1:9" x14ac:dyDescent="0.25">
      <c r="A2090">
        <v>2089</v>
      </c>
      <c r="B2090">
        <v>151.11964</v>
      </c>
      <c r="C2090">
        <v>6.3021070000000003</v>
      </c>
      <c r="H2090">
        <v>157.674812</v>
      </c>
      <c r="I2090">
        <v>8.2073940000000007</v>
      </c>
    </row>
    <row r="2091" spans="1:9" x14ac:dyDescent="0.25">
      <c r="A2091">
        <v>2090</v>
      </c>
      <c r="B2091">
        <v>151.11964</v>
      </c>
      <c r="C2091">
        <v>6.3021070000000003</v>
      </c>
      <c r="H2091">
        <v>157.674812</v>
      </c>
      <c r="I2091">
        <v>8.2073940000000007</v>
      </c>
    </row>
    <row r="2092" spans="1:9" x14ac:dyDescent="0.25">
      <c r="A2092">
        <v>2091</v>
      </c>
      <c r="B2092">
        <v>151.11964</v>
      </c>
      <c r="C2092">
        <v>6.3021070000000003</v>
      </c>
      <c r="H2092">
        <v>157.674812</v>
      </c>
      <c r="I2092">
        <v>8.2073940000000007</v>
      </c>
    </row>
    <row r="2093" spans="1:9" x14ac:dyDescent="0.25">
      <c r="A2093">
        <v>2092</v>
      </c>
      <c r="B2093">
        <v>151.11964</v>
      </c>
      <c r="C2093">
        <v>6.3021070000000003</v>
      </c>
      <c r="H2093">
        <v>157.674812</v>
      </c>
      <c r="I2093">
        <v>8.2073940000000007</v>
      </c>
    </row>
    <row r="2094" spans="1:9" x14ac:dyDescent="0.25">
      <c r="A2094">
        <v>2093</v>
      </c>
      <c r="B2094">
        <v>151.11964</v>
      </c>
      <c r="C2094">
        <v>6.3021070000000003</v>
      </c>
      <c r="H2094">
        <v>157.674812</v>
      </c>
      <c r="I2094">
        <v>8.2073940000000007</v>
      </c>
    </row>
    <row r="2095" spans="1:9" x14ac:dyDescent="0.25">
      <c r="A2095">
        <v>2094</v>
      </c>
      <c r="B2095">
        <v>151.19137499999999</v>
      </c>
      <c r="C2095">
        <v>6.2898399999999999</v>
      </c>
      <c r="H2095">
        <v>157.674812</v>
      </c>
      <c r="I2095">
        <v>8.2073940000000007</v>
      </c>
    </row>
    <row r="2096" spans="1:9" x14ac:dyDescent="0.25">
      <c r="A2096">
        <v>2095</v>
      </c>
      <c r="D2096">
        <v>131.622567</v>
      </c>
      <c r="E2096">
        <v>7.9580549999999999</v>
      </c>
      <c r="H2096">
        <v>157.674812</v>
      </c>
      <c r="I2096">
        <v>8.2073940000000007</v>
      </c>
    </row>
    <row r="2097" spans="1:9" x14ac:dyDescent="0.25">
      <c r="A2097">
        <v>2096</v>
      </c>
      <c r="D2097">
        <v>131.66573400000001</v>
      </c>
      <c r="E2097">
        <v>7.9488719999999997</v>
      </c>
      <c r="H2097">
        <v>157.674812</v>
      </c>
      <c r="I2097">
        <v>8.2073940000000007</v>
      </c>
    </row>
    <row r="2098" spans="1:9" x14ac:dyDescent="0.25">
      <c r="A2098">
        <v>2097</v>
      </c>
      <c r="D2098">
        <v>131.66573400000001</v>
      </c>
      <c r="E2098">
        <v>7.9488719999999997</v>
      </c>
      <c r="H2098">
        <v>157.674812</v>
      </c>
      <c r="I2098">
        <v>8.2073940000000007</v>
      </c>
    </row>
    <row r="2099" spans="1:9" x14ac:dyDescent="0.25">
      <c r="A2099">
        <v>2098</v>
      </c>
      <c r="D2099">
        <v>131.66573400000001</v>
      </c>
      <c r="E2099">
        <v>7.9488719999999997</v>
      </c>
      <c r="F2099">
        <v>151.99958900000001</v>
      </c>
      <c r="G2099">
        <v>4.8735210000000002</v>
      </c>
      <c r="H2099">
        <v>157.63881900000001</v>
      </c>
      <c r="I2099">
        <v>8.0032960000000006</v>
      </c>
    </row>
    <row r="2100" spans="1:9" x14ac:dyDescent="0.25">
      <c r="A2100">
        <v>2099</v>
      </c>
      <c r="D2100">
        <v>131.66573400000001</v>
      </c>
      <c r="E2100">
        <v>7.9488719999999997</v>
      </c>
      <c r="F2100">
        <v>151.951278</v>
      </c>
      <c r="G2100">
        <v>4.7876510000000003</v>
      </c>
    </row>
    <row r="2101" spans="1:9" x14ac:dyDescent="0.25">
      <c r="A2101">
        <v>2100</v>
      </c>
      <c r="D2101">
        <v>131.66573400000001</v>
      </c>
      <c r="E2101">
        <v>7.9488719999999997</v>
      </c>
      <c r="F2101">
        <v>151.951278</v>
      </c>
      <c r="G2101">
        <v>4.7876510000000003</v>
      </c>
    </row>
    <row r="2102" spans="1:9" x14ac:dyDescent="0.25">
      <c r="A2102">
        <v>2101</v>
      </c>
      <c r="D2102">
        <v>131.66573400000001</v>
      </c>
      <c r="E2102">
        <v>7.9488719999999997</v>
      </c>
      <c r="F2102">
        <v>151.951278</v>
      </c>
      <c r="G2102">
        <v>4.7876510000000003</v>
      </c>
    </row>
    <row r="2103" spans="1:9" x14ac:dyDescent="0.25">
      <c r="A2103">
        <v>2102</v>
      </c>
      <c r="D2103">
        <v>131.66573400000001</v>
      </c>
      <c r="E2103">
        <v>7.9488719999999997</v>
      </c>
      <c r="F2103">
        <v>151.951278</v>
      </c>
      <c r="G2103">
        <v>4.7876510000000003</v>
      </c>
    </row>
    <row r="2104" spans="1:9" x14ac:dyDescent="0.25">
      <c r="A2104">
        <v>2103</v>
      </c>
      <c r="D2104">
        <v>131.66573400000001</v>
      </c>
      <c r="E2104">
        <v>7.9488719999999997</v>
      </c>
      <c r="F2104">
        <v>151.951278</v>
      </c>
      <c r="G2104">
        <v>4.7876510000000003</v>
      </c>
    </row>
    <row r="2105" spans="1:9" x14ac:dyDescent="0.25">
      <c r="A2105">
        <v>2104</v>
      </c>
      <c r="D2105">
        <v>131.66573400000001</v>
      </c>
      <c r="E2105">
        <v>7.9488719999999997</v>
      </c>
      <c r="F2105">
        <v>151.951278</v>
      </c>
      <c r="G2105">
        <v>4.7876510000000003</v>
      </c>
    </row>
    <row r="2106" spans="1:9" x14ac:dyDescent="0.25">
      <c r="A2106">
        <v>2105</v>
      </c>
      <c r="B2106">
        <v>125.00429200000001</v>
      </c>
      <c r="C2106">
        <v>4.8187800000000003</v>
      </c>
      <c r="D2106">
        <v>131.66573400000001</v>
      </c>
      <c r="E2106">
        <v>7.9488719999999997</v>
      </c>
      <c r="F2106">
        <v>151.951278</v>
      </c>
      <c r="G2106">
        <v>4.7876510000000003</v>
      </c>
    </row>
    <row r="2107" spans="1:9" x14ac:dyDescent="0.25">
      <c r="A2107">
        <v>2106</v>
      </c>
      <c r="B2107">
        <v>124.94210100000001</v>
      </c>
      <c r="C2107">
        <v>4.7397020000000003</v>
      </c>
      <c r="D2107">
        <v>131.622567</v>
      </c>
      <c r="E2107">
        <v>7.9580549999999999</v>
      </c>
      <c r="F2107">
        <v>151.951278</v>
      </c>
      <c r="G2107">
        <v>4.7876510000000003</v>
      </c>
    </row>
    <row r="2108" spans="1:9" x14ac:dyDescent="0.25">
      <c r="A2108">
        <v>2107</v>
      </c>
      <c r="B2108">
        <v>124.94210100000001</v>
      </c>
      <c r="C2108">
        <v>4.7397020000000003</v>
      </c>
      <c r="D2108">
        <v>131.622567</v>
      </c>
      <c r="E2108">
        <v>7.9580549999999999</v>
      </c>
      <c r="F2108">
        <v>151.951278</v>
      </c>
      <c r="G2108">
        <v>4.7876510000000003</v>
      </c>
    </row>
    <row r="2109" spans="1:9" x14ac:dyDescent="0.25">
      <c r="A2109">
        <v>2108</v>
      </c>
      <c r="B2109">
        <v>124.94210100000001</v>
      </c>
      <c r="C2109">
        <v>4.7397020000000003</v>
      </c>
      <c r="F2109">
        <v>151.951278</v>
      </c>
      <c r="G2109">
        <v>4.7876510000000003</v>
      </c>
    </row>
    <row r="2110" spans="1:9" x14ac:dyDescent="0.25">
      <c r="A2110">
        <v>2109</v>
      </c>
      <c r="B2110">
        <v>124.94210100000001</v>
      </c>
      <c r="C2110">
        <v>4.7397020000000003</v>
      </c>
      <c r="F2110">
        <v>151.99958900000001</v>
      </c>
      <c r="G2110">
        <v>4.8735210000000002</v>
      </c>
    </row>
    <row r="2111" spans="1:9" x14ac:dyDescent="0.25">
      <c r="A2111">
        <v>2110</v>
      </c>
      <c r="B2111">
        <v>124.94210100000001</v>
      </c>
      <c r="C2111">
        <v>4.7397020000000003</v>
      </c>
      <c r="H2111">
        <v>133.55292600000001</v>
      </c>
      <c r="I2111">
        <v>6.6754680000000004</v>
      </c>
    </row>
    <row r="2112" spans="1:9" x14ac:dyDescent="0.25">
      <c r="A2112">
        <v>2111</v>
      </c>
      <c r="B2112">
        <v>124.94210100000001</v>
      </c>
      <c r="C2112">
        <v>4.7397020000000003</v>
      </c>
      <c r="H2112">
        <v>133.593842</v>
      </c>
      <c r="I2112">
        <v>6.8133189999999999</v>
      </c>
    </row>
    <row r="2113" spans="1:9" x14ac:dyDescent="0.25">
      <c r="A2113">
        <v>2112</v>
      </c>
      <c r="B2113">
        <v>124.94210100000001</v>
      </c>
      <c r="C2113">
        <v>4.7397020000000003</v>
      </c>
      <c r="H2113">
        <v>133.593842</v>
      </c>
      <c r="I2113">
        <v>6.8627039999999999</v>
      </c>
    </row>
    <row r="2114" spans="1:9" x14ac:dyDescent="0.25">
      <c r="A2114">
        <v>2113</v>
      </c>
      <c r="B2114">
        <v>124.94210100000001</v>
      </c>
      <c r="C2114">
        <v>4.7397020000000003</v>
      </c>
      <c r="H2114">
        <v>133.593842</v>
      </c>
      <c r="I2114">
        <v>6.8627039999999999</v>
      </c>
    </row>
    <row r="2115" spans="1:9" x14ac:dyDescent="0.25">
      <c r="A2115">
        <v>2114</v>
      </c>
      <c r="B2115">
        <v>124.94210100000001</v>
      </c>
      <c r="C2115">
        <v>4.7397020000000003</v>
      </c>
      <c r="H2115">
        <v>133.593842</v>
      </c>
      <c r="I2115">
        <v>6.8627039999999999</v>
      </c>
    </row>
    <row r="2116" spans="1:9" x14ac:dyDescent="0.25">
      <c r="A2116">
        <v>2115</v>
      </c>
      <c r="B2116">
        <v>124.94210100000001</v>
      </c>
      <c r="C2116">
        <v>4.7397020000000003</v>
      </c>
      <c r="H2116">
        <v>133.593842</v>
      </c>
      <c r="I2116">
        <v>6.8627039999999999</v>
      </c>
    </row>
    <row r="2117" spans="1:9" x14ac:dyDescent="0.25">
      <c r="A2117">
        <v>2116</v>
      </c>
      <c r="B2117">
        <v>125.00429200000001</v>
      </c>
      <c r="C2117">
        <v>4.8187800000000003</v>
      </c>
      <c r="H2117">
        <v>133.593842</v>
      </c>
      <c r="I2117">
        <v>6.8627039999999999</v>
      </c>
    </row>
    <row r="2118" spans="1:9" x14ac:dyDescent="0.25">
      <c r="A2118">
        <v>2117</v>
      </c>
      <c r="H2118">
        <v>133.593842</v>
      </c>
      <c r="I2118">
        <v>6.8627039999999999</v>
      </c>
    </row>
    <row r="2119" spans="1:9" x14ac:dyDescent="0.25">
      <c r="A2119">
        <v>2118</v>
      </c>
      <c r="D2119">
        <v>114.37249400000002</v>
      </c>
      <c r="E2119">
        <v>8.2650290000000002</v>
      </c>
      <c r="H2119">
        <v>133.593842</v>
      </c>
      <c r="I2119">
        <v>6.8627039999999999</v>
      </c>
    </row>
    <row r="2120" spans="1:9" x14ac:dyDescent="0.25">
      <c r="A2120">
        <v>2119</v>
      </c>
      <c r="D2120">
        <v>114.36224000000001</v>
      </c>
      <c r="E2120">
        <v>8.1463610000000006</v>
      </c>
      <c r="H2120">
        <v>133.593842</v>
      </c>
      <c r="I2120">
        <v>6.8627039999999999</v>
      </c>
    </row>
    <row r="2121" spans="1:9" x14ac:dyDescent="0.25">
      <c r="A2121">
        <v>2120</v>
      </c>
      <c r="D2121">
        <v>114.36224000000001</v>
      </c>
      <c r="E2121">
        <v>8.1957470000000008</v>
      </c>
      <c r="F2121">
        <v>125.593186</v>
      </c>
      <c r="G2121">
        <v>3.3271220000000001</v>
      </c>
      <c r="H2121">
        <v>133.55292600000001</v>
      </c>
      <c r="I2121">
        <v>6.6754680000000004</v>
      </c>
    </row>
    <row r="2122" spans="1:9" x14ac:dyDescent="0.25">
      <c r="A2122">
        <v>2121</v>
      </c>
      <c r="D2122">
        <v>114.36224000000001</v>
      </c>
      <c r="E2122">
        <v>8.1957470000000008</v>
      </c>
      <c r="F2122">
        <v>125.53533200000001</v>
      </c>
      <c r="G2122">
        <v>3.2585549999999999</v>
      </c>
    </row>
    <row r="2123" spans="1:9" x14ac:dyDescent="0.25">
      <c r="A2123">
        <v>2122</v>
      </c>
      <c r="D2123">
        <v>114.36224000000001</v>
      </c>
      <c r="E2123">
        <v>8.1957470000000008</v>
      </c>
      <c r="F2123">
        <v>125.53533200000001</v>
      </c>
      <c r="G2123">
        <v>3.2585549999999999</v>
      </c>
    </row>
    <row r="2124" spans="1:9" x14ac:dyDescent="0.25">
      <c r="A2124">
        <v>2123</v>
      </c>
      <c r="D2124">
        <v>114.36224000000001</v>
      </c>
      <c r="E2124">
        <v>8.1957470000000008</v>
      </c>
      <c r="F2124">
        <v>125.53533200000001</v>
      </c>
      <c r="G2124">
        <v>3.2585549999999999</v>
      </c>
    </row>
    <row r="2125" spans="1:9" x14ac:dyDescent="0.25">
      <c r="A2125">
        <v>2124</v>
      </c>
      <c r="D2125">
        <v>114.36224000000001</v>
      </c>
      <c r="E2125">
        <v>8.1957470000000008</v>
      </c>
      <c r="F2125">
        <v>125.53533200000001</v>
      </c>
      <c r="G2125">
        <v>3.2585549999999999</v>
      </c>
    </row>
    <row r="2126" spans="1:9" x14ac:dyDescent="0.25">
      <c r="A2126">
        <v>2125</v>
      </c>
      <c r="D2126">
        <v>114.36224000000001</v>
      </c>
      <c r="E2126">
        <v>8.1957470000000008</v>
      </c>
      <c r="F2126">
        <v>125.53533200000001</v>
      </c>
      <c r="G2126">
        <v>3.2585549999999999</v>
      </c>
    </row>
    <row r="2127" spans="1:9" x14ac:dyDescent="0.25">
      <c r="A2127">
        <v>2126</v>
      </c>
      <c r="D2127">
        <v>114.36224000000001</v>
      </c>
      <c r="E2127">
        <v>8.1957470000000008</v>
      </c>
      <c r="F2127">
        <v>125.53533200000001</v>
      </c>
      <c r="G2127">
        <v>3.2585549999999999</v>
      </c>
    </row>
    <row r="2128" spans="1:9" x14ac:dyDescent="0.25">
      <c r="A2128">
        <v>2127</v>
      </c>
      <c r="D2128">
        <v>114.36224000000001</v>
      </c>
      <c r="E2128">
        <v>8.1957470000000008</v>
      </c>
      <c r="F2128">
        <v>125.53533200000001</v>
      </c>
      <c r="G2128">
        <v>3.2585549999999999</v>
      </c>
    </row>
    <row r="2129" spans="1:9" x14ac:dyDescent="0.25">
      <c r="A2129">
        <v>2128</v>
      </c>
      <c r="D2129">
        <v>114.36224000000001</v>
      </c>
      <c r="E2129">
        <v>8.1957470000000008</v>
      </c>
      <c r="F2129">
        <v>125.53533200000001</v>
      </c>
      <c r="G2129">
        <v>3.2585549999999999</v>
      </c>
    </row>
    <row r="2130" spans="1:9" x14ac:dyDescent="0.25">
      <c r="A2130">
        <v>2129</v>
      </c>
      <c r="B2130">
        <v>105.457909</v>
      </c>
      <c r="C2130">
        <v>5.7441909999999998</v>
      </c>
      <c r="D2130">
        <v>114.37249400000002</v>
      </c>
      <c r="E2130">
        <v>8.2650290000000002</v>
      </c>
      <c r="F2130">
        <v>125.53533200000001</v>
      </c>
      <c r="G2130">
        <v>3.2585549999999999</v>
      </c>
    </row>
    <row r="2131" spans="1:9" x14ac:dyDescent="0.25">
      <c r="A2131">
        <v>2130</v>
      </c>
      <c r="B2131">
        <v>105.41388400000001</v>
      </c>
      <c r="C2131">
        <v>5.7271510000000001</v>
      </c>
      <c r="F2131">
        <v>125.593186</v>
      </c>
      <c r="G2131">
        <v>3.3271220000000001</v>
      </c>
    </row>
    <row r="2132" spans="1:9" x14ac:dyDescent="0.25">
      <c r="A2132">
        <v>2131</v>
      </c>
      <c r="B2132">
        <v>105.41388400000001</v>
      </c>
      <c r="C2132">
        <v>5.7271510000000001</v>
      </c>
    </row>
    <row r="2133" spans="1:9" x14ac:dyDescent="0.25">
      <c r="A2133">
        <v>2132</v>
      </c>
      <c r="B2133">
        <v>105.41388400000001</v>
      </c>
      <c r="C2133">
        <v>5.7271510000000001</v>
      </c>
      <c r="H2133">
        <v>116.44289800000001</v>
      </c>
      <c r="I2133">
        <v>7.8731099999999996</v>
      </c>
    </row>
    <row r="2134" spans="1:9" x14ac:dyDescent="0.25">
      <c r="A2134">
        <v>2133</v>
      </c>
      <c r="B2134">
        <v>105.41388400000001</v>
      </c>
      <c r="C2134">
        <v>5.7271510000000001</v>
      </c>
      <c r="H2134">
        <v>116.488102</v>
      </c>
      <c r="I2134">
        <v>8.0970279999999999</v>
      </c>
    </row>
    <row r="2135" spans="1:9" x14ac:dyDescent="0.25">
      <c r="A2135">
        <v>2134</v>
      </c>
      <c r="B2135">
        <v>105.41388400000001</v>
      </c>
      <c r="C2135">
        <v>5.7271510000000001</v>
      </c>
      <c r="H2135">
        <v>116.488102</v>
      </c>
      <c r="I2135">
        <v>8.0970279999999999</v>
      </c>
    </row>
    <row r="2136" spans="1:9" x14ac:dyDescent="0.25">
      <c r="A2136">
        <v>2135</v>
      </c>
      <c r="B2136">
        <v>105.41388400000001</v>
      </c>
      <c r="C2136">
        <v>5.7271510000000001</v>
      </c>
      <c r="H2136">
        <v>116.488102</v>
      </c>
      <c r="I2136">
        <v>8.0970279999999999</v>
      </c>
    </row>
    <row r="2137" spans="1:9" x14ac:dyDescent="0.25">
      <c r="A2137">
        <v>2136</v>
      </c>
      <c r="B2137">
        <v>105.41388400000001</v>
      </c>
      <c r="C2137">
        <v>5.7271510000000001</v>
      </c>
      <c r="H2137">
        <v>116.488102</v>
      </c>
      <c r="I2137">
        <v>8.0970279999999999</v>
      </c>
    </row>
    <row r="2138" spans="1:9" x14ac:dyDescent="0.25">
      <c r="A2138">
        <v>2137</v>
      </c>
      <c r="B2138">
        <v>105.41388400000001</v>
      </c>
      <c r="C2138">
        <v>5.7271510000000001</v>
      </c>
      <c r="H2138">
        <v>116.488102</v>
      </c>
      <c r="I2138">
        <v>8.0970279999999999</v>
      </c>
    </row>
    <row r="2139" spans="1:9" x14ac:dyDescent="0.25">
      <c r="A2139">
        <v>2138</v>
      </c>
      <c r="B2139">
        <v>105.41388400000001</v>
      </c>
      <c r="C2139">
        <v>5.7271510000000001</v>
      </c>
      <c r="H2139">
        <v>116.488102</v>
      </c>
      <c r="I2139">
        <v>8.0970279999999999</v>
      </c>
    </row>
    <row r="2140" spans="1:9" x14ac:dyDescent="0.25">
      <c r="A2140">
        <v>2139</v>
      </c>
      <c r="B2140">
        <v>105.457909</v>
      </c>
      <c r="C2140">
        <v>5.7441909999999998</v>
      </c>
      <c r="H2140">
        <v>116.488102</v>
      </c>
      <c r="I2140">
        <v>8.0970279999999999</v>
      </c>
    </row>
    <row r="2141" spans="1:9" x14ac:dyDescent="0.25">
      <c r="A2141">
        <v>2140</v>
      </c>
      <c r="D2141">
        <v>95.447922000000005</v>
      </c>
      <c r="E2141">
        <v>9.1600839999999994</v>
      </c>
      <c r="H2141">
        <v>116.488102</v>
      </c>
      <c r="I2141">
        <v>8.0970279999999999</v>
      </c>
    </row>
    <row r="2142" spans="1:9" x14ac:dyDescent="0.25">
      <c r="A2142">
        <v>2141</v>
      </c>
      <c r="D2142">
        <v>95.476746000000006</v>
      </c>
      <c r="E2142">
        <v>9.1338100000000004</v>
      </c>
      <c r="H2142">
        <v>116.488102</v>
      </c>
      <c r="I2142">
        <v>8.0970279999999999</v>
      </c>
    </row>
    <row r="2143" spans="1:9" x14ac:dyDescent="0.25">
      <c r="A2143">
        <v>2142</v>
      </c>
      <c r="D2143">
        <v>95.476746000000006</v>
      </c>
      <c r="E2143">
        <v>9.1338100000000004</v>
      </c>
      <c r="H2143">
        <v>116.44289800000001</v>
      </c>
      <c r="I2143">
        <v>7.8731099999999996</v>
      </c>
    </row>
    <row r="2144" spans="1:9" x14ac:dyDescent="0.25">
      <c r="A2144">
        <v>2143</v>
      </c>
      <c r="D2144">
        <v>95.476746000000006</v>
      </c>
      <c r="E2144">
        <v>9.1338100000000004</v>
      </c>
    </row>
    <row r="2145" spans="1:9" x14ac:dyDescent="0.25">
      <c r="A2145">
        <v>2144</v>
      </c>
      <c r="D2145">
        <v>95.476746000000006</v>
      </c>
      <c r="E2145">
        <v>9.1338100000000004</v>
      </c>
      <c r="F2145">
        <v>106.56805500000002</v>
      </c>
      <c r="G2145">
        <v>5.2812049999999999</v>
      </c>
    </row>
    <row r="2146" spans="1:9" x14ac:dyDescent="0.25">
      <c r="A2146">
        <v>2145</v>
      </c>
      <c r="D2146">
        <v>95.476746000000006</v>
      </c>
      <c r="E2146">
        <v>9.1338100000000004</v>
      </c>
      <c r="F2146">
        <v>106.649888</v>
      </c>
      <c r="G2146">
        <v>5.1840669999999998</v>
      </c>
    </row>
    <row r="2147" spans="1:9" x14ac:dyDescent="0.25">
      <c r="A2147">
        <v>2146</v>
      </c>
      <c r="D2147">
        <v>95.476746000000006</v>
      </c>
      <c r="E2147">
        <v>9.1338100000000004</v>
      </c>
      <c r="F2147">
        <v>106.649888</v>
      </c>
      <c r="G2147">
        <v>5.1840669999999998</v>
      </c>
    </row>
    <row r="2148" spans="1:9" x14ac:dyDescent="0.25">
      <c r="A2148">
        <v>2147</v>
      </c>
      <c r="D2148">
        <v>95.476746000000006</v>
      </c>
      <c r="E2148">
        <v>9.1338100000000004</v>
      </c>
      <c r="F2148">
        <v>106.649888</v>
      </c>
      <c r="G2148">
        <v>5.1840669999999998</v>
      </c>
    </row>
    <row r="2149" spans="1:9" x14ac:dyDescent="0.25">
      <c r="A2149">
        <v>2148</v>
      </c>
      <c r="D2149">
        <v>95.476746000000006</v>
      </c>
      <c r="E2149">
        <v>9.1338100000000004</v>
      </c>
      <c r="F2149">
        <v>106.649888</v>
      </c>
      <c r="G2149">
        <v>5.1840669999999998</v>
      </c>
    </row>
    <row r="2150" spans="1:9" x14ac:dyDescent="0.25">
      <c r="A2150">
        <v>2149</v>
      </c>
      <c r="D2150">
        <v>95.476746000000006</v>
      </c>
      <c r="E2150">
        <v>9.1338100000000004</v>
      </c>
      <c r="F2150">
        <v>106.649888</v>
      </c>
      <c r="G2150">
        <v>5.1840669999999998</v>
      </c>
    </row>
    <row r="2151" spans="1:9" x14ac:dyDescent="0.25">
      <c r="A2151">
        <v>2150</v>
      </c>
      <c r="D2151">
        <v>95.476746000000006</v>
      </c>
      <c r="E2151">
        <v>9.1338100000000004</v>
      </c>
      <c r="F2151">
        <v>106.649888</v>
      </c>
      <c r="G2151">
        <v>5.1840669999999998</v>
      </c>
    </row>
    <row r="2152" spans="1:9" x14ac:dyDescent="0.25">
      <c r="A2152">
        <v>2151</v>
      </c>
      <c r="B2152">
        <v>87.239521000000011</v>
      </c>
      <c r="C2152">
        <v>6.7763819999999999</v>
      </c>
      <c r="D2152">
        <v>95.447922000000005</v>
      </c>
      <c r="E2152">
        <v>9.1600839999999994</v>
      </c>
      <c r="F2152">
        <v>106.649888</v>
      </c>
      <c r="G2152">
        <v>5.1840669999999998</v>
      </c>
    </row>
    <row r="2153" spans="1:9" x14ac:dyDescent="0.25">
      <c r="A2153">
        <v>2152</v>
      </c>
      <c r="B2153">
        <v>87.121672000000004</v>
      </c>
      <c r="C2153">
        <v>6.7639839999999998</v>
      </c>
      <c r="F2153">
        <v>106.649888</v>
      </c>
      <c r="G2153">
        <v>5.1840669999999998</v>
      </c>
    </row>
    <row r="2154" spans="1:9" x14ac:dyDescent="0.25">
      <c r="A2154">
        <v>2153</v>
      </c>
      <c r="B2154">
        <v>87.121672000000004</v>
      </c>
      <c r="C2154">
        <v>6.7639839999999998</v>
      </c>
      <c r="F2154">
        <v>106.56805500000002</v>
      </c>
      <c r="G2154">
        <v>5.2812049999999999</v>
      </c>
    </row>
    <row r="2155" spans="1:9" x14ac:dyDescent="0.25">
      <c r="A2155">
        <v>2154</v>
      </c>
      <c r="B2155">
        <v>87.121672000000004</v>
      </c>
      <c r="C2155">
        <v>6.7639839999999998</v>
      </c>
      <c r="H2155">
        <v>98.218085000000002</v>
      </c>
      <c r="I2155">
        <v>9.6366420000000002</v>
      </c>
    </row>
    <row r="2156" spans="1:9" x14ac:dyDescent="0.25">
      <c r="A2156">
        <v>2155</v>
      </c>
      <c r="B2156">
        <v>87.121672000000004</v>
      </c>
      <c r="C2156">
        <v>6.7639839999999998</v>
      </c>
      <c r="H2156">
        <v>98.245327000000003</v>
      </c>
      <c r="I2156">
        <v>9.7262789999999999</v>
      </c>
    </row>
    <row r="2157" spans="1:9" x14ac:dyDescent="0.25">
      <c r="A2157">
        <v>2156</v>
      </c>
      <c r="B2157">
        <v>87.121672000000004</v>
      </c>
      <c r="C2157">
        <v>6.7639839999999998</v>
      </c>
      <c r="H2157">
        <v>98.245327000000003</v>
      </c>
      <c r="I2157">
        <v>9.7262789999999999</v>
      </c>
    </row>
    <row r="2158" spans="1:9" x14ac:dyDescent="0.25">
      <c r="A2158">
        <v>2157</v>
      </c>
      <c r="B2158">
        <v>87.121672000000004</v>
      </c>
      <c r="C2158">
        <v>6.7639839999999998</v>
      </c>
      <c r="H2158">
        <v>98.245327000000003</v>
      </c>
      <c r="I2158">
        <v>9.7262789999999999</v>
      </c>
    </row>
    <row r="2159" spans="1:9" x14ac:dyDescent="0.25">
      <c r="A2159">
        <v>2158</v>
      </c>
      <c r="B2159">
        <v>87.121672000000004</v>
      </c>
      <c r="C2159">
        <v>6.7639839999999998</v>
      </c>
      <c r="H2159">
        <v>98.245327000000003</v>
      </c>
      <c r="I2159">
        <v>9.7262789999999999</v>
      </c>
    </row>
    <row r="2160" spans="1:9" x14ac:dyDescent="0.25">
      <c r="A2160">
        <v>2159</v>
      </c>
      <c r="B2160">
        <v>87.121672000000004</v>
      </c>
      <c r="C2160">
        <v>6.7639839999999998</v>
      </c>
      <c r="H2160">
        <v>98.245327000000003</v>
      </c>
      <c r="I2160">
        <v>9.7262789999999999</v>
      </c>
    </row>
    <row r="2161" spans="1:15" x14ac:dyDescent="0.25">
      <c r="A2161">
        <v>2160</v>
      </c>
      <c r="B2161">
        <v>87.121672000000004</v>
      </c>
      <c r="C2161">
        <v>6.7639839999999998</v>
      </c>
      <c r="H2161">
        <v>98.245327000000003</v>
      </c>
      <c r="I2161">
        <v>9.7262789999999999</v>
      </c>
    </row>
    <row r="2162" spans="1:15" x14ac:dyDescent="0.25">
      <c r="A2162">
        <v>2161</v>
      </c>
      <c r="B2162">
        <v>87.121672000000004</v>
      </c>
      <c r="C2162">
        <v>6.7639839999999998</v>
      </c>
      <c r="H2162">
        <v>98.245327000000003</v>
      </c>
      <c r="I2162">
        <v>9.7262789999999999</v>
      </c>
    </row>
    <row r="2163" spans="1:15" x14ac:dyDescent="0.25">
      <c r="A2163">
        <v>2162</v>
      </c>
      <c r="B2163">
        <v>87.239521000000011</v>
      </c>
      <c r="C2163">
        <v>6.7763819999999999</v>
      </c>
      <c r="D2163">
        <v>80.102395000000001</v>
      </c>
      <c r="E2163">
        <v>9.6835269999999998</v>
      </c>
      <c r="H2163">
        <v>98.245327000000003</v>
      </c>
      <c r="I2163">
        <v>9.7262789999999999</v>
      </c>
    </row>
    <row r="2164" spans="1:15" x14ac:dyDescent="0.25">
      <c r="A2164">
        <v>2163</v>
      </c>
      <c r="D2164">
        <v>80.051989000000006</v>
      </c>
      <c r="E2164">
        <v>9.627561</v>
      </c>
      <c r="H2164">
        <v>98.218085000000002</v>
      </c>
      <c r="I2164">
        <v>9.6366420000000002</v>
      </c>
    </row>
    <row r="2165" spans="1:15" x14ac:dyDescent="0.25">
      <c r="A2165">
        <v>2164</v>
      </c>
      <c r="D2165">
        <v>80.051989000000006</v>
      </c>
      <c r="E2165">
        <v>9.627561</v>
      </c>
      <c r="H2165">
        <v>98.218085000000002</v>
      </c>
      <c r="I2165">
        <v>9.6366420000000002</v>
      </c>
    </row>
    <row r="2166" spans="1:15" x14ac:dyDescent="0.25">
      <c r="A2166">
        <v>2165</v>
      </c>
      <c r="D2166">
        <v>80.051989000000006</v>
      </c>
      <c r="E2166">
        <v>9.627561</v>
      </c>
    </row>
    <row r="2167" spans="1:15" x14ac:dyDescent="0.25">
      <c r="A2167">
        <v>2166</v>
      </c>
      <c r="D2167">
        <v>80.051989000000006</v>
      </c>
      <c r="E2167">
        <v>9.627561</v>
      </c>
    </row>
    <row r="2168" spans="1:15" x14ac:dyDescent="0.25">
      <c r="A2168">
        <v>2167</v>
      </c>
      <c r="D2168">
        <v>80.051989000000006</v>
      </c>
      <c r="E2168">
        <v>9.627561</v>
      </c>
      <c r="F2168">
        <v>88.705773000000008</v>
      </c>
      <c r="G2168">
        <v>7.0069819999999998</v>
      </c>
    </row>
    <row r="2169" spans="1:15" x14ac:dyDescent="0.25">
      <c r="A2169">
        <v>2168</v>
      </c>
      <c r="D2169">
        <v>80.051989000000006</v>
      </c>
      <c r="E2169">
        <v>9.627561</v>
      </c>
      <c r="F2169">
        <v>88.654244000000006</v>
      </c>
      <c r="G2169">
        <v>6.9614739999999999</v>
      </c>
    </row>
    <row r="2170" spans="1:15" x14ac:dyDescent="0.25">
      <c r="A2170">
        <v>2169</v>
      </c>
      <c r="D2170">
        <v>80.051989000000006</v>
      </c>
      <c r="E2170">
        <v>9.627561</v>
      </c>
      <c r="F2170">
        <v>88.654244000000006</v>
      </c>
      <c r="G2170">
        <v>6.9614739999999999</v>
      </c>
    </row>
    <row r="2171" spans="1:15" x14ac:dyDescent="0.25">
      <c r="A2171">
        <v>2170</v>
      </c>
      <c r="D2171">
        <v>80.051989000000006</v>
      </c>
      <c r="E2171">
        <v>9.627561</v>
      </c>
      <c r="F2171">
        <v>88.654244000000006</v>
      </c>
      <c r="G2171">
        <v>6.9614739999999999</v>
      </c>
    </row>
    <row r="2172" spans="1:15" x14ac:dyDescent="0.25">
      <c r="A2172">
        <v>2171</v>
      </c>
      <c r="D2172">
        <v>80.051989000000006</v>
      </c>
      <c r="E2172">
        <v>9.627561</v>
      </c>
      <c r="F2172">
        <v>88.654244000000006</v>
      </c>
      <c r="G2172">
        <v>6.9614739999999999</v>
      </c>
    </row>
    <row r="2173" spans="1:15" x14ac:dyDescent="0.25">
      <c r="A2173">
        <v>2172</v>
      </c>
      <c r="D2173">
        <v>80.051989000000006</v>
      </c>
      <c r="E2173">
        <v>9.627561</v>
      </c>
      <c r="F2173">
        <v>88.654244000000006</v>
      </c>
      <c r="G2173">
        <v>6.9614739999999999</v>
      </c>
    </row>
    <row r="2174" spans="1:15" x14ac:dyDescent="0.25">
      <c r="A2174">
        <v>2173</v>
      </c>
      <c r="D2174">
        <v>80.102395000000001</v>
      </c>
      <c r="E2174">
        <v>9.6835269999999998</v>
      </c>
      <c r="F2174">
        <v>88.654244000000006</v>
      </c>
      <c r="G2174">
        <v>6.9614739999999999</v>
      </c>
    </row>
    <row r="2175" spans="1:15" x14ac:dyDescent="0.25">
      <c r="A2175">
        <v>2174</v>
      </c>
      <c r="B2175">
        <v>73.349685000000008</v>
      </c>
      <c r="C2175">
        <v>7.2786010000000001</v>
      </c>
      <c r="F2175">
        <v>88.654244000000006</v>
      </c>
      <c r="G2175">
        <v>6.9614739999999999</v>
      </c>
      <c r="N2175">
        <v>83.430844000000008</v>
      </c>
      <c r="O2175">
        <v>11.025956000000001</v>
      </c>
    </row>
    <row r="2176" spans="1:15" x14ac:dyDescent="0.25">
      <c r="A2176">
        <v>2175</v>
      </c>
      <c r="B2176">
        <v>73.328360000000004</v>
      </c>
      <c r="C2176">
        <v>7.2082980000000001</v>
      </c>
      <c r="F2176">
        <v>88.654244000000006</v>
      </c>
      <c r="G2176">
        <v>6.9614739999999999</v>
      </c>
      <c r="N2176">
        <v>83.430844000000008</v>
      </c>
      <c r="O2176">
        <v>11.025956000000001</v>
      </c>
    </row>
    <row r="2177" spans="1:15" x14ac:dyDescent="0.25">
      <c r="A2177">
        <v>2176</v>
      </c>
      <c r="B2177">
        <v>73.328360000000004</v>
      </c>
      <c r="C2177">
        <v>7.2576830000000001</v>
      </c>
      <c r="F2177">
        <v>88.705773000000008</v>
      </c>
      <c r="G2177">
        <v>7.0069819999999998</v>
      </c>
      <c r="N2177">
        <v>83.430844000000008</v>
      </c>
      <c r="O2177">
        <v>11.025956000000001</v>
      </c>
    </row>
    <row r="2178" spans="1:15" x14ac:dyDescent="0.25">
      <c r="A2178">
        <v>2177</v>
      </c>
      <c r="B2178">
        <v>73.328360000000004</v>
      </c>
      <c r="C2178">
        <v>7.2576830000000001</v>
      </c>
      <c r="N2178">
        <v>83.463240000000013</v>
      </c>
      <c r="O2178">
        <v>11.158092</v>
      </c>
    </row>
    <row r="2179" spans="1:15" x14ac:dyDescent="0.25">
      <c r="A2179">
        <v>2178</v>
      </c>
      <c r="B2179">
        <v>73.328360000000004</v>
      </c>
      <c r="C2179">
        <v>7.2576830000000001</v>
      </c>
      <c r="N2179">
        <v>83.463240000000013</v>
      </c>
      <c r="O2179">
        <v>11.158092</v>
      </c>
    </row>
    <row r="2180" spans="1:15" x14ac:dyDescent="0.25">
      <c r="A2180">
        <v>2179</v>
      </c>
      <c r="B2180">
        <v>73.328360000000004</v>
      </c>
      <c r="C2180">
        <v>7.2576830000000001</v>
      </c>
      <c r="N2180">
        <v>83.463240000000013</v>
      </c>
      <c r="O2180">
        <v>11.158092</v>
      </c>
    </row>
    <row r="2181" spans="1:15" x14ac:dyDescent="0.25">
      <c r="A2181">
        <v>2180</v>
      </c>
      <c r="B2181">
        <v>73.328360000000004</v>
      </c>
      <c r="C2181">
        <v>7.2576830000000001</v>
      </c>
      <c r="N2181">
        <v>83.463240000000013</v>
      </c>
      <c r="O2181">
        <v>11.158092</v>
      </c>
    </row>
    <row r="2182" spans="1:15" x14ac:dyDescent="0.25">
      <c r="A2182">
        <v>2181</v>
      </c>
      <c r="B2182">
        <v>73.328360000000004</v>
      </c>
      <c r="C2182">
        <v>7.2576830000000001</v>
      </c>
      <c r="N2182">
        <v>83.463240000000013</v>
      </c>
      <c r="O2182">
        <v>11.158092</v>
      </c>
    </row>
    <row r="2183" spans="1:15" x14ac:dyDescent="0.25">
      <c r="A2183">
        <v>2182</v>
      </c>
      <c r="B2183">
        <v>73.328360000000004</v>
      </c>
      <c r="C2183">
        <v>7.2576830000000001</v>
      </c>
      <c r="N2183">
        <v>83.463240000000013</v>
      </c>
      <c r="O2183">
        <v>11.158092</v>
      </c>
    </row>
    <row r="2184" spans="1:15" x14ac:dyDescent="0.25">
      <c r="A2184">
        <v>2183</v>
      </c>
      <c r="B2184">
        <v>73.328360000000004</v>
      </c>
      <c r="C2184">
        <v>7.2576830000000001</v>
      </c>
      <c r="D2184">
        <v>69.611921000000009</v>
      </c>
      <c r="E2184">
        <v>10.138553999999999</v>
      </c>
      <c r="N2184">
        <v>83.463240000000013</v>
      </c>
      <c r="O2184">
        <v>11.158092</v>
      </c>
    </row>
    <row r="2185" spans="1:15" x14ac:dyDescent="0.25">
      <c r="A2185">
        <v>2184</v>
      </c>
      <c r="B2185">
        <v>73.328360000000004</v>
      </c>
      <c r="C2185">
        <v>7.2576830000000001</v>
      </c>
      <c r="D2185">
        <v>69.571004000000002</v>
      </c>
      <c r="E2185">
        <v>10.022539</v>
      </c>
      <c r="N2185">
        <v>83.463240000000013</v>
      </c>
      <c r="O2185">
        <v>11.158092</v>
      </c>
    </row>
    <row r="2186" spans="1:15" x14ac:dyDescent="0.25">
      <c r="A2186">
        <v>2185</v>
      </c>
      <c r="B2186">
        <v>73.328360000000004</v>
      </c>
      <c r="C2186">
        <v>7.2576830000000001</v>
      </c>
      <c r="D2186">
        <v>69.571004000000002</v>
      </c>
      <c r="E2186">
        <v>10.022539</v>
      </c>
      <c r="N2186">
        <v>83.463240000000013</v>
      </c>
      <c r="O2186">
        <v>11.158092</v>
      </c>
    </row>
    <row r="2187" spans="1:15" x14ac:dyDescent="0.25">
      <c r="A2187">
        <v>2186</v>
      </c>
      <c r="B2187">
        <v>73.349685000000008</v>
      </c>
      <c r="C2187">
        <v>7.2786010000000001</v>
      </c>
      <c r="D2187">
        <v>69.571004000000002</v>
      </c>
      <c r="E2187">
        <v>10.022539</v>
      </c>
      <c r="F2187">
        <v>76.676145000000005</v>
      </c>
      <c r="G2187">
        <v>7.7368930000000002</v>
      </c>
      <c r="N2187">
        <v>83.430844000000008</v>
      </c>
      <c r="O2187">
        <v>11.025956000000001</v>
      </c>
    </row>
    <row r="2188" spans="1:15" x14ac:dyDescent="0.25">
      <c r="A2188">
        <v>2187</v>
      </c>
      <c r="D2188">
        <v>69.571004000000002</v>
      </c>
      <c r="E2188">
        <v>10.022539</v>
      </c>
      <c r="F2188">
        <v>76.690175000000011</v>
      </c>
      <c r="G2188">
        <v>7.7020479999999996</v>
      </c>
    </row>
    <row r="2189" spans="1:15" x14ac:dyDescent="0.25">
      <c r="A2189">
        <v>2188</v>
      </c>
      <c r="D2189">
        <v>69.571004000000002</v>
      </c>
      <c r="E2189">
        <v>10.022539</v>
      </c>
      <c r="F2189">
        <v>76.690175000000011</v>
      </c>
      <c r="G2189">
        <v>7.7020479999999996</v>
      </c>
    </row>
    <row r="2190" spans="1:15" x14ac:dyDescent="0.25">
      <c r="A2190">
        <v>2189</v>
      </c>
      <c r="D2190">
        <v>69.571004000000002</v>
      </c>
      <c r="E2190">
        <v>10.022539</v>
      </c>
      <c r="F2190">
        <v>76.690175000000011</v>
      </c>
      <c r="G2190">
        <v>7.7020479999999996</v>
      </c>
    </row>
    <row r="2191" spans="1:15" x14ac:dyDescent="0.25">
      <c r="A2191">
        <v>2190</v>
      </c>
      <c r="D2191">
        <v>69.571004000000002</v>
      </c>
      <c r="E2191">
        <v>10.022539</v>
      </c>
      <c r="F2191">
        <v>76.690175000000011</v>
      </c>
      <c r="G2191">
        <v>7.7020479999999996</v>
      </c>
    </row>
    <row r="2192" spans="1:15" x14ac:dyDescent="0.25">
      <c r="A2192">
        <v>2191</v>
      </c>
      <c r="D2192">
        <v>69.571004000000002</v>
      </c>
      <c r="E2192">
        <v>10.022539</v>
      </c>
      <c r="F2192">
        <v>76.690175000000011</v>
      </c>
      <c r="G2192">
        <v>7.7020479999999996</v>
      </c>
    </row>
    <row r="2193" spans="1:9" x14ac:dyDescent="0.25">
      <c r="A2193">
        <v>2192</v>
      </c>
      <c r="D2193">
        <v>69.571004000000002</v>
      </c>
      <c r="E2193">
        <v>10.022539</v>
      </c>
      <c r="F2193">
        <v>76.690175000000011</v>
      </c>
      <c r="G2193">
        <v>7.7020479999999996</v>
      </c>
    </row>
    <row r="2194" spans="1:9" x14ac:dyDescent="0.25">
      <c r="A2194">
        <v>2193</v>
      </c>
      <c r="D2194">
        <v>69.571004000000002</v>
      </c>
      <c r="E2194">
        <v>10.022539</v>
      </c>
      <c r="F2194">
        <v>76.690175000000011</v>
      </c>
      <c r="G2194">
        <v>7.7020479999999996</v>
      </c>
    </row>
    <row r="2195" spans="1:9" x14ac:dyDescent="0.25">
      <c r="A2195">
        <v>2194</v>
      </c>
      <c r="D2195">
        <v>69.571004000000002</v>
      </c>
      <c r="E2195">
        <v>10.022539</v>
      </c>
      <c r="F2195">
        <v>76.690175000000011</v>
      </c>
      <c r="G2195">
        <v>7.7020479999999996</v>
      </c>
    </row>
    <row r="2196" spans="1:9" x14ac:dyDescent="0.25">
      <c r="A2196">
        <v>2195</v>
      </c>
      <c r="D2196">
        <v>69.611921000000009</v>
      </c>
      <c r="E2196">
        <v>10.138553999999999</v>
      </c>
      <c r="F2196">
        <v>76.690175000000011</v>
      </c>
      <c r="G2196">
        <v>7.7020479999999996</v>
      </c>
    </row>
    <row r="2197" spans="1:9" x14ac:dyDescent="0.25">
      <c r="A2197">
        <v>2196</v>
      </c>
      <c r="B2197">
        <v>60.101394000000006</v>
      </c>
      <c r="C2197">
        <v>6.8242430000000001</v>
      </c>
      <c r="F2197">
        <v>76.690175000000011</v>
      </c>
      <c r="G2197">
        <v>7.7020479999999996</v>
      </c>
    </row>
    <row r="2198" spans="1:9" x14ac:dyDescent="0.25">
      <c r="A2198">
        <v>2197</v>
      </c>
      <c r="B2198">
        <v>60.130267000000003</v>
      </c>
      <c r="C2198">
        <v>6.8616330000000003</v>
      </c>
      <c r="F2198">
        <v>76.676145000000005</v>
      </c>
      <c r="G2198">
        <v>7.7368930000000002</v>
      </c>
    </row>
    <row r="2199" spans="1:9" x14ac:dyDescent="0.25">
      <c r="A2199">
        <v>2198</v>
      </c>
      <c r="B2199">
        <v>60.130267000000003</v>
      </c>
      <c r="C2199">
        <v>6.8616330000000003</v>
      </c>
      <c r="F2199">
        <v>76.676145000000005</v>
      </c>
      <c r="G2199">
        <v>7.7368930000000002</v>
      </c>
    </row>
    <row r="2200" spans="1:9" x14ac:dyDescent="0.25">
      <c r="A2200">
        <v>2199</v>
      </c>
      <c r="B2200">
        <v>60.130267000000003</v>
      </c>
      <c r="C2200">
        <v>6.8616330000000003</v>
      </c>
      <c r="F2200">
        <v>76.676145000000005</v>
      </c>
      <c r="G2200">
        <v>7.7368930000000002</v>
      </c>
    </row>
    <row r="2201" spans="1:9" x14ac:dyDescent="0.25">
      <c r="A2201">
        <v>2200</v>
      </c>
      <c r="B2201">
        <v>60.130267000000003</v>
      </c>
      <c r="C2201">
        <v>6.8616330000000003</v>
      </c>
    </row>
    <row r="2202" spans="1:9" x14ac:dyDescent="0.25">
      <c r="A2202">
        <v>2201</v>
      </c>
      <c r="B2202">
        <v>60.130267000000003</v>
      </c>
      <c r="C2202">
        <v>6.8616330000000003</v>
      </c>
      <c r="H2202">
        <v>70.305813000000001</v>
      </c>
      <c r="I2202">
        <v>9.9173919999999995</v>
      </c>
    </row>
    <row r="2203" spans="1:9" x14ac:dyDescent="0.25">
      <c r="A2203">
        <v>2202</v>
      </c>
      <c r="B2203">
        <v>60.130267000000003</v>
      </c>
      <c r="C2203">
        <v>6.8616330000000003</v>
      </c>
      <c r="H2203">
        <v>70.411471000000006</v>
      </c>
      <c r="I2203">
        <v>10.170643999999999</v>
      </c>
    </row>
    <row r="2204" spans="1:9" x14ac:dyDescent="0.25">
      <c r="A2204">
        <v>2203</v>
      </c>
      <c r="B2204">
        <v>60.130267000000003</v>
      </c>
      <c r="C2204">
        <v>6.8616330000000003</v>
      </c>
      <c r="H2204">
        <v>70.411471000000006</v>
      </c>
      <c r="I2204">
        <v>10.170643999999999</v>
      </c>
    </row>
    <row r="2205" spans="1:9" x14ac:dyDescent="0.25">
      <c r="A2205">
        <v>2204</v>
      </c>
      <c r="B2205">
        <v>60.130267000000003</v>
      </c>
      <c r="C2205">
        <v>6.8616330000000003</v>
      </c>
      <c r="H2205">
        <v>70.411471000000006</v>
      </c>
      <c r="I2205">
        <v>10.170643999999999</v>
      </c>
    </row>
    <row r="2206" spans="1:9" x14ac:dyDescent="0.25">
      <c r="A2206">
        <v>2205</v>
      </c>
      <c r="B2206">
        <v>60.130267000000003</v>
      </c>
      <c r="C2206">
        <v>6.8616330000000003</v>
      </c>
      <c r="H2206">
        <v>70.411471000000006</v>
      </c>
      <c r="I2206">
        <v>10.170643999999999</v>
      </c>
    </row>
    <row r="2207" spans="1:9" x14ac:dyDescent="0.25">
      <c r="A2207">
        <v>2206</v>
      </c>
      <c r="B2207">
        <v>60.130267000000003</v>
      </c>
      <c r="C2207">
        <v>6.8616330000000003</v>
      </c>
      <c r="H2207">
        <v>70.411471000000006</v>
      </c>
      <c r="I2207">
        <v>10.170643999999999</v>
      </c>
    </row>
    <row r="2208" spans="1:9" x14ac:dyDescent="0.25">
      <c r="A2208">
        <v>2207</v>
      </c>
      <c r="B2208">
        <v>60.130267000000003</v>
      </c>
      <c r="C2208">
        <v>6.8616330000000003</v>
      </c>
      <c r="D2208">
        <v>52.488998000000002</v>
      </c>
      <c r="E2208">
        <v>9.6816060000000004</v>
      </c>
      <c r="H2208">
        <v>70.411471000000006</v>
      </c>
      <c r="I2208">
        <v>10.170643999999999</v>
      </c>
    </row>
    <row r="2209" spans="1:9" x14ac:dyDescent="0.25">
      <c r="A2209">
        <v>2208</v>
      </c>
      <c r="B2209">
        <v>60.130267000000003</v>
      </c>
      <c r="C2209">
        <v>6.8616330000000003</v>
      </c>
      <c r="D2209">
        <v>52.567397000000007</v>
      </c>
      <c r="E2209">
        <v>9.5766790000000004</v>
      </c>
      <c r="H2209">
        <v>70.411471000000006</v>
      </c>
      <c r="I2209">
        <v>10.170643999999999</v>
      </c>
    </row>
    <row r="2210" spans="1:9" x14ac:dyDescent="0.25">
      <c r="A2210">
        <v>2209</v>
      </c>
      <c r="B2210">
        <v>60.101394000000006</v>
      </c>
      <c r="C2210">
        <v>6.8242430000000001</v>
      </c>
      <c r="D2210">
        <v>52.567397000000007</v>
      </c>
      <c r="E2210">
        <v>9.5766790000000004</v>
      </c>
      <c r="H2210">
        <v>70.411471000000006</v>
      </c>
      <c r="I2210">
        <v>10.170643999999999</v>
      </c>
    </row>
    <row r="2211" spans="1:9" x14ac:dyDescent="0.25">
      <c r="A2211">
        <v>2210</v>
      </c>
      <c r="D2211">
        <v>52.567397000000007</v>
      </c>
      <c r="E2211">
        <v>9.5766790000000004</v>
      </c>
      <c r="H2211">
        <v>70.411471000000006</v>
      </c>
      <c r="I2211">
        <v>10.170643999999999</v>
      </c>
    </row>
    <row r="2212" spans="1:9" x14ac:dyDescent="0.25">
      <c r="A2212">
        <v>2211</v>
      </c>
      <c r="D2212">
        <v>52.567397000000007</v>
      </c>
      <c r="E2212">
        <v>9.5766790000000004</v>
      </c>
      <c r="F2212">
        <v>63.222934000000002</v>
      </c>
      <c r="G2212">
        <v>6.0967409999999997</v>
      </c>
      <c r="H2212">
        <v>70.411471000000006</v>
      </c>
      <c r="I2212">
        <v>10.170643999999999</v>
      </c>
    </row>
    <row r="2213" spans="1:9" x14ac:dyDescent="0.25">
      <c r="A2213">
        <v>2212</v>
      </c>
      <c r="D2213">
        <v>52.567397000000007</v>
      </c>
      <c r="E2213">
        <v>9.5766790000000004</v>
      </c>
      <c r="F2213">
        <v>63.194980000000001</v>
      </c>
      <c r="G2213">
        <v>5.9730930000000004</v>
      </c>
      <c r="H2213">
        <v>70.411471000000006</v>
      </c>
      <c r="I2213">
        <v>10.170643999999999</v>
      </c>
    </row>
    <row r="2214" spans="1:9" x14ac:dyDescent="0.25">
      <c r="A2214">
        <v>2213</v>
      </c>
      <c r="D2214">
        <v>52.567397000000007</v>
      </c>
      <c r="E2214">
        <v>9.5766790000000004</v>
      </c>
      <c r="F2214">
        <v>63.194980000000001</v>
      </c>
      <c r="G2214">
        <v>5.9730930000000004</v>
      </c>
      <c r="H2214">
        <v>70.305813000000001</v>
      </c>
      <c r="I2214">
        <v>9.9173919999999995</v>
      </c>
    </row>
    <row r="2215" spans="1:9" x14ac:dyDescent="0.25">
      <c r="A2215">
        <v>2214</v>
      </c>
      <c r="D2215">
        <v>52.567397000000007</v>
      </c>
      <c r="E2215">
        <v>9.5766790000000004</v>
      </c>
      <c r="F2215">
        <v>63.194980000000001</v>
      </c>
      <c r="G2215">
        <v>5.9730930000000004</v>
      </c>
      <c r="H2215">
        <v>70.305813000000001</v>
      </c>
      <c r="I2215">
        <v>9.9173919999999995</v>
      </c>
    </row>
    <row r="2216" spans="1:9" x14ac:dyDescent="0.25">
      <c r="A2216">
        <v>2215</v>
      </c>
      <c r="D2216">
        <v>52.567397000000007</v>
      </c>
      <c r="E2216">
        <v>9.5766790000000004</v>
      </c>
      <c r="F2216">
        <v>63.194980000000001</v>
      </c>
      <c r="G2216">
        <v>5.9730930000000004</v>
      </c>
      <c r="H2216">
        <v>70.305813000000001</v>
      </c>
      <c r="I2216">
        <v>9.9173919999999995</v>
      </c>
    </row>
    <row r="2217" spans="1:9" x14ac:dyDescent="0.25">
      <c r="A2217">
        <v>2216</v>
      </c>
      <c r="D2217">
        <v>52.567397000000007</v>
      </c>
      <c r="E2217">
        <v>9.5766790000000004</v>
      </c>
      <c r="F2217">
        <v>63.194980000000001</v>
      </c>
      <c r="G2217">
        <v>5.9730930000000004</v>
      </c>
      <c r="H2217">
        <v>70.305813000000001</v>
      </c>
      <c r="I2217">
        <v>9.9173919999999995</v>
      </c>
    </row>
    <row r="2218" spans="1:9" x14ac:dyDescent="0.25">
      <c r="A2218">
        <v>2217</v>
      </c>
      <c r="D2218">
        <v>52.567397000000007</v>
      </c>
      <c r="E2218">
        <v>9.5766790000000004</v>
      </c>
      <c r="F2218">
        <v>63.194980000000001</v>
      </c>
      <c r="G2218">
        <v>5.9730930000000004</v>
      </c>
    </row>
    <row r="2219" spans="1:9" x14ac:dyDescent="0.25">
      <c r="A2219">
        <v>2218</v>
      </c>
      <c r="D2219">
        <v>52.567397000000007</v>
      </c>
      <c r="E2219">
        <v>9.5766790000000004</v>
      </c>
      <c r="F2219">
        <v>63.194980000000001</v>
      </c>
      <c r="G2219">
        <v>5.9730930000000004</v>
      </c>
    </row>
    <row r="2220" spans="1:9" x14ac:dyDescent="0.25">
      <c r="A2220">
        <v>2219</v>
      </c>
      <c r="D2220">
        <v>52.567397000000007</v>
      </c>
      <c r="E2220">
        <v>9.5766790000000004</v>
      </c>
      <c r="F2220">
        <v>63.194980000000001</v>
      </c>
      <c r="G2220">
        <v>5.9730930000000004</v>
      </c>
    </row>
    <row r="2221" spans="1:9" x14ac:dyDescent="0.25">
      <c r="A2221">
        <v>2220</v>
      </c>
      <c r="B2221">
        <v>44.740203000000001</v>
      </c>
      <c r="C2221">
        <v>5.8339889999999999</v>
      </c>
      <c r="D2221">
        <v>52.567397000000007</v>
      </c>
      <c r="E2221">
        <v>9.5766790000000004</v>
      </c>
      <c r="F2221">
        <v>63.194980000000001</v>
      </c>
      <c r="G2221">
        <v>5.9730930000000004</v>
      </c>
    </row>
    <row r="2222" spans="1:9" x14ac:dyDescent="0.25">
      <c r="A2222">
        <v>2221</v>
      </c>
      <c r="B2222">
        <v>44.707912000000007</v>
      </c>
      <c r="C2222">
        <v>5.9237149999999996</v>
      </c>
      <c r="D2222">
        <v>52.488998000000002</v>
      </c>
      <c r="E2222">
        <v>9.6816060000000004</v>
      </c>
      <c r="F2222">
        <v>63.194980000000001</v>
      </c>
      <c r="G2222">
        <v>5.9730930000000004</v>
      </c>
    </row>
    <row r="2223" spans="1:9" x14ac:dyDescent="0.25">
      <c r="A2223">
        <v>2222</v>
      </c>
      <c r="B2223">
        <v>44.707912000000007</v>
      </c>
      <c r="C2223">
        <v>5.9237149999999996</v>
      </c>
      <c r="F2223">
        <v>63.194980000000001</v>
      </c>
      <c r="G2223">
        <v>5.9730930000000004</v>
      </c>
    </row>
    <row r="2224" spans="1:9" x14ac:dyDescent="0.25">
      <c r="A2224">
        <v>2223</v>
      </c>
      <c r="B2224">
        <v>44.707912000000007</v>
      </c>
      <c r="C2224">
        <v>5.9237149999999996</v>
      </c>
      <c r="F2224">
        <v>63.194980000000001</v>
      </c>
      <c r="G2224">
        <v>5.9730930000000004</v>
      </c>
    </row>
    <row r="2225" spans="1:13" x14ac:dyDescent="0.25">
      <c r="A2225">
        <v>2224</v>
      </c>
      <c r="B2225">
        <v>44.707912000000007</v>
      </c>
      <c r="C2225">
        <v>5.9237149999999996</v>
      </c>
      <c r="F2225">
        <v>63.222934000000002</v>
      </c>
      <c r="G2225">
        <v>6.0967409999999997</v>
      </c>
    </row>
    <row r="2226" spans="1:13" x14ac:dyDescent="0.25">
      <c r="A2226">
        <v>2225</v>
      </c>
      <c r="B2226">
        <v>44.707912000000007</v>
      </c>
      <c r="C2226">
        <v>5.9237149999999996</v>
      </c>
      <c r="F2226">
        <v>63.222934000000002</v>
      </c>
      <c r="G2226">
        <v>6.0967409999999997</v>
      </c>
    </row>
    <row r="2227" spans="1:13" x14ac:dyDescent="0.25">
      <c r="A2227">
        <v>2226</v>
      </c>
      <c r="B2227">
        <v>44.707912000000007</v>
      </c>
      <c r="C2227">
        <v>5.9237149999999996</v>
      </c>
      <c r="H2227">
        <v>54.125648000000005</v>
      </c>
      <c r="I2227">
        <v>9.8298410000000001</v>
      </c>
    </row>
    <row r="2228" spans="1:13" x14ac:dyDescent="0.25">
      <c r="A2228">
        <v>2227</v>
      </c>
      <c r="B2228">
        <v>44.707912000000007</v>
      </c>
      <c r="C2228">
        <v>5.9237149999999996</v>
      </c>
      <c r="H2228">
        <v>54.125648000000005</v>
      </c>
      <c r="I2228">
        <v>9.8298410000000001</v>
      </c>
    </row>
    <row r="2229" spans="1:13" x14ac:dyDescent="0.25">
      <c r="A2229">
        <v>2228</v>
      </c>
      <c r="B2229">
        <v>44.707912000000007</v>
      </c>
      <c r="C2229">
        <v>5.9237149999999996</v>
      </c>
      <c r="H2229">
        <v>54.248019000000006</v>
      </c>
      <c r="I2229">
        <v>9.9222190000000001</v>
      </c>
    </row>
    <row r="2230" spans="1:13" x14ac:dyDescent="0.25">
      <c r="A2230">
        <v>2229</v>
      </c>
      <c r="B2230">
        <v>44.707912000000007</v>
      </c>
      <c r="C2230">
        <v>5.9237149999999996</v>
      </c>
      <c r="H2230">
        <v>54.248019000000006</v>
      </c>
      <c r="I2230">
        <v>9.9222190000000001</v>
      </c>
    </row>
    <row r="2231" spans="1:13" x14ac:dyDescent="0.25">
      <c r="A2231">
        <v>2230</v>
      </c>
      <c r="B2231">
        <v>44.707912000000007</v>
      </c>
      <c r="C2231">
        <v>5.9237149999999996</v>
      </c>
      <c r="H2231">
        <v>54.198592000000005</v>
      </c>
      <c r="I2231">
        <v>9.9222190000000001</v>
      </c>
    </row>
    <row r="2232" spans="1:13" x14ac:dyDescent="0.25">
      <c r="A2232">
        <v>2231</v>
      </c>
      <c r="B2232">
        <v>44.707912000000007</v>
      </c>
      <c r="C2232">
        <v>5.9237149999999996</v>
      </c>
      <c r="H2232">
        <v>54.198592000000005</v>
      </c>
      <c r="I2232">
        <v>9.9222190000000001</v>
      </c>
    </row>
    <row r="2233" spans="1:13" x14ac:dyDescent="0.25">
      <c r="A2233">
        <v>2232</v>
      </c>
      <c r="B2233">
        <v>44.707912000000007</v>
      </c>
      <c r="C2233">
        <v>5.9237149999999996</v>
      </c>
      <c r="D2233">
        <v>36.69147000000001</v>
      </c>
      <c r="E2233">
        <v>8.7134409999999995</v>
      </c>
      <c r="H2233">
        <v>54.198592000000005</v>
      </c>
      <c r="I2233">
        <v>9.9222190000000001</v>
      </c>
    </row>
    <row r="2234" spans="1:13" x14ac:dyDescent="0.25">
      <c r="A2234">
        <v>2233</v>
      </c>
      <c r="B2234">
        <v>44.707912000000007</v>
      </c>
      <c r="C2234">
        <v>5.9237149999999996</v>
      </c>
      <c r="D2234">
        <v>36.848426000000003</v>
      </c>
      <c r="E2234">
        <v>8.6881400000000006</v>
      </c>
      <c r="H2234">
        <v>54.198592000000005</v>
      </c>
      <c r="I2234">
        <v>9.9222190000000001</v>
      </c>
    </row>
    <row r="2235" spans="1:13" x14ac:dyDescent="0.25">
      <c r="A2235">
        <v>2234</v>
      </c>
      <c r="B2235">
        <v>44.707912000000007</v>
      </c>
      <c r="C2235">
        <v>5.9237149999999996</v>
      </c>
      <c r="D2235">
        <v>36.848426000000003</v>
      </c>
      <c r="E2235">
        <v>8.6881400000000006</v>
      </c>
      <c r="H2235">
        <v>54.198592000000005</v>
      </c>
      <c r="I2235">
        <v>9.9222190000000001</v>
      </c>
    </row>
    <row r="2236" spans="1:13" x14ac:dyDescent="0.25">
      <c r="A2236">
        <v>2235</v>
      </c>
      <c r="B2236">
        <v>44.740203000000001</v>
      </c>
      <c r="C2236">
        <v>5.8339889999999999</v>
      </c>
      <c r="D2236">
        <v>36.848426000000003</v>
      </c>
      <c r="E2236">
        <v>8.6881400000000006</v>
      </c>
      <c r="H2236">
        <v>54.198592000000005</v>
      </c>
      <c r="I2236">
        <v>9.9222190000000001</v>
      </c>
    </row>
    <row r="2237" spans="1:13" x14ac:dyDescent="0.25">
      <c r="A2237">
        <v>2236</v>
      </c>
      <c r="D2237">
        <v>36.848426000000003</v>
      </c>
      <c r="E2237">
        <v>8.6881400000000006</v>
      </c>
      <c r="H2237">
        <v>54.198592000000005</v>
      </c>
      <c r="I2237">
        <v>9.9222190000000001</v>
      </c>
    </row>
    <row r="2238" spans="1:13" x14ac:dyDescent="0.25">
      <c r="A2238">
        <v>2237</v>
      </c>
      <c r="D2238">
        <v>36.848426000000003</v>
      </c>
      <c r="E2238">
        <v>8.6881400000000006</v>
      </c>
      <c r="H2238">
        <v>54.198592000000005</v>
      </c>
      <c r="I2238">
        <v>9.9222190000000001</v>
      </c>
    </row>
    <row r="2239" spans="1:13" x14ac:dyDescent="0.25">
      <c r="A2239">
        <v>2238</v>
      </c>
      <c r="D2239">
        <v>36.848426000000003</v>
      </c>
      <c r="E2239">
        <v>8.6881400000000006</v>
      </c>
      <c r="H2239">
        <v>54.198592000000005</v>
      </c>
      <c r="I2239">
        <v>9.9222190000000001</v>
      </c>
      <c r="L2239">
        <v>48.810630000000003</v>
      </c>
      <c r="M2239">
        <v>4.8377169999999996</v>
      </c>
    </row>
    <row r="2240" spans="1:13" x14ac:dyDescent="0.25">
      <c r="A2240">
        <v>2239</v>
      </c>
      <c r="D2240">
        <v>36.848426000000003</v>
      </c>
      <c r="E2240">
        <v>8.6881400000000006</v>
      </c>
      <c r="H2240">
        <v>54.198592000000005</v>
      </c>
      <c r="I2240">
        <v>9.9222190000000001</v>
      </c>
      <c r="L2240">
        <v>48.810630000000003</v>
      </c>
      <c r="M2240">
        <v>4.8870430000000002</v>
      </c>
    </row>
    <row r="2241" spans="1:13" x14ac:dyDescent="0.25">
      <c r="A2241">
        <v>2240</v>
      </c>
      <c r="D2241">
        <v>36.848426000000003</v>
      </c>
      <c r="E2241">
        <v>8.6881400000000006</v>
      </c>
      <c r="H2241">
        <v>54.198592000000005</v>
      </c>
      <c r="I2241">
        <v>9.9222190000000001</v>
      </c>
      <c r="L2241">
        <v>48.810630000000003</v>
      </c>
      <c r="M2241">
        <v>4.8870430000000002</v>
      </c>
    </row>
    <row r="2242" spans="1:13" x14ac:dyDescent="0.25">
      <c r="A2242">
        <v>2241</v>
      </c>
      <c r="D2242">
        <v>36.848426000000003</v>
      </c>
      <c r="E2242">
        <v>8.6881400000000006</v>
      </c>
      <c r="H2242">
        <v>54.198592000000005</v>
      </c>
      <c r="I2242">
        <v>9.9222190000000001</v>
      </c>
      <c r="L2242">
        <v>48.810630000000003</v>
      </c>
      <c r="M2242">
        <v>4.8870430000000002</v>
      </c>
    </row>
    <row r="2243" spans="1:13" x14ac:dyDescent="0.25">
      <c r="A2243">
        <v>2242</v>
      </c>
      <c r="D2243">
        <v>36.848426000000003</v>
      </c>
      <c r="E2243">
        <v>8.6881400000000006</v>
      </c>
      <c r="H2243">
        <v>54.198592000000005</v>
      </c>
      <c r="I2243">
        <v>9.9222190000000001</v>
      </c>
      <c r="L2243">
        <v>48.810630000000003</v>
      </c>
      <c r="M2243">
        <v>4.8870430000000002</v>
      </c>
    </row>
    <row r="2244" spans="1:13" x14ac:dyDescent="0.25">
      <c r="A2244">
        <v>2243</v>
      </c>
      <c r="D2244">
        <v>36.848426000000003</v>
      </c>
      <c r="E2244">
        <v>8.6881400000000006</v>
      </c>
      <c r="H2244">
        <v>54.125648000000005</v>
      </c>
      <c r="I2244">
        <v>9.8298410000000001</v>
      </c>
      <c r="L2244">
        <v>48.810630000000003</v>
      </c>
      <c r="M2244">
        <v>4.8870430000000002</v>
      </c>
    </row>
    <row r="2245" spans="1:13" x14ac:dyDescent="0.25">
      <c r="A2245">
        <v>2244</v>
      </c>
      <c r="D2245">
        <v>36.848426000000003</v>
      </c>
      <c r="E2245">
        <v>8.6881400000000006</v>
      </c>
      <c r="L2245">
        <v>48.810630000000003</v>
      </c>
      <c r="M2245">
        <v>4.8870430000000002</v>
      </c>
    </row>
    <row r="2246" spans="1:13" x14ac:dyDescent="0.25">
      <c r="A2246">
        <v>2245</v>
      </c>
      <c r="D2246">
        <v>36.848426000000003</v>
      </c>
      <c r="E2246">
        <v>8.6881400000000006</v>
      </c>
      <c r="L2246">
        <v>48.810630000000003</v>
      </c>
      <c r="M2246">
        <v>4.8870430000000002</v>
      </c>
    </row>
    <row r="2247" spans="1:13" x14ac:dyDescent="0.25">
      <c r="A2247">
        <v>2246</v>
      </c>
      <c r="B2247">
        <v>31.094064000000003</v>
      </c>
      <c r="C2247">
        <v>5.2218720000000003</v>
      </c>
      <c r="D2247">
        <v>36.848426000000003</v>
      </c>
      <c r="E2247">
        <v>8.6881400000000006</v>
      </c>
      <c r="L2247">
        <v>48.810630000000003</v>
      </c>
      <c r="M2247">
        <v>4.8870430000000002</v>
      </c>
    </row>
    <row r="2248" spans="1:13" x14ac:dyDescent="0.25">
      <c r="A2248">
        <v>2247</v>
      </c>
      <c r="B2248">
        <v>31.213273000000001</v>
      </c>
      <c r="C2248">
        <v>5.1832570000000002</v>
      </c>
      <c r="D2248">
        <v>36.848426000000003</v>
      </c>
      <c r="E2248">
        <v>8.6881400000000006</v>
      </c>
      <c r="L2248">
        <v>48.810630000000003</v>
      </c>
      <c r="M2248">
        <v>4.8870430000000002</v>
      </c>
    </row>
    <row r="2249" spans="1:13" x14ac:dyDescent="0.25">
      <c r="A2249">
        <v>2248</v>
      </c>
      <c r="B2249">
        <v>31.213273000000001</v>
      </c>
      <c r="C2249">
        <v>5.1832570000000002</v>
      </c>
      <c r="D2249">
        <v>36.848426000000003</v>
      </c>
      <c r="E2249">
        <v>8.6881400000000006</v>
      </c>
      <c r="L2249">
        <v>48.810630000000003</v>
      </c>
      <c r="M2249">
        <v>4.8870430000000002</v>
      </c>
    </row>
    <row r="2250" spans="1:13" x14ac:dyDescent="0.25">
      <c r="A2250">
        <v>2249</v>
      </c>
      <c r="B2250">
        <v>31.213273000000001</v>
      </c>
      <c r="C2250">
        <v>5.1832570000000002</v>
      </c>
      <c r="D2250">
        <v>36.848426000000003</v>
      </c>
      <c r="E2250">
        <v>8.6881400000000006</v>
      </c>
      <c r="L2250">
        <v>48.810630000000003</v>
      </c>
      <c r="M2250">
        <v>4.8870430000000002</v>
      </c>
    </row>
    <row r="2251" spans="1:13" x14ac:dyDescent="0.25">
      <c r="A2251">
        <v>2250</v>
      </c>
      <c r="B2251">
        <v>31.213273000000001</v>
      </c>
      <c r="C2251">
        <v>5.1832570000000002</v>
      </c>
      <c r="D2251">
        <v>36.848426000000003</v>
      </c>
      <c r="E2251">
        <v>8.6881400000000006</v>
      </c>
      <c r="L2251">
        <v>48.810630000000003</v>
      </c>
      <c r="M2251">
        <v>4.8870430000000002</v>
      </c>
    </row>
    <row r="2252" spans="1:13" x14ac:dyDescent="0.25">
      <c r="A2252">
        <v>2251</v>
      </c>
      <c r="B2252">
        <v>31.213273000000001</v>
      </c>
      <c r="C2252">
        <v>5.1832570000000002</v>
      </c>
      <c r="D2252">
        <v>36.69147000000001</v>
      </c>
      <c r="E2252">
        <v>8.7134409999999995</v>
      </c>
      <c r="L2252">
        <v>48.810630000000003</v>
      </c>
      <c r="M2252">
        <v>4.8870430000000002</v>
      </c>
    </row>
    <row r="2253" spans="1:13" x14ac:dyDescent="0.25">
      <c r="A2253">
        <v>2252</v>
      </c>
      <c r="B2253">
        <v>31.213273000000001</v>
      </c>
      <c r="C2253">
        <v>5.1832570000000002</v>
      </c>
      <c r="L2253">
        <v>48.810630000000003</v>
      </c>
      <c r="M2253">
        <v>4.8870430000000002</v>
      </c>
    </row>
    <row r="2254" spans="1:13" x14ac:dyDescent="0.25">
      <c r="A2254">
        <v>2253</v>
      </c>
      <c r="B2254">
        <v>31.213273000000001</v>
      </c>
      <c r="C2254">
        <v>5.1832570000000002</v>
      </c>
      <c r="L2254">
        <v>48.810630000000003</v>
      </c>
      <c r="M2254">
        <v>4.8377169999999996</v>
      </c>
    </row>
    <row r="2255" spans="1:13" x14ac:dyDescent="0.25">
      <c r="A2255">
        <v>2254</v>
      </c>
      <c r="B2255">
        <v>31.213273000000001</v>
      </c>
      <c r="C2255">
        <v>5.1832570000000002</v>
      </c>
      <c r="H2255">
        <v>40.671970000000002</v>
      </c>
      <c r="I2255">
        <v>8.7539420000000003</v>
      </c>
      <c r="L2255">
        <v>48.810630000000003</v>
      </c>
      <c r="M2255">
        <v>4.8377169999999996</v>
      </c>
    </row>
    <row r="2256" spans="1:13" x14ac:dyDescent="0.25">
      <c r="A2256">
        <v>2255</v>
      </c>
      <c r="B2256">
        <v>31.213273000000001</v>
      </c>
      <c r="C2256">
        <v>5.1832570000000002</v>
      </c>
      <c r="H2256">
        <v>40.671970000000002</v>
      </c>
      <c r="I2256">
        <v>8.7539420000000003</v>
      </c>
    </row>
    <row r="2257" spans="1:9" x14ac:dyDescent="0.25">
      <c r="A2257">
        <v>2256</v>
      </c>
      <c r="B2257">
        <v>31.213273000000001</v>
      </c>
      <c r="C2257">
        <v>5.1832570000000002</v>
      </c>
      <c r="H2257">
        <v>40.671970000000002</v>
      </c>
      <c r="I2257">
        <v>8.7539420000000003</v>
      </c>
    </row>
    <row r="2258" spans="1:9" x14ac:dyDescent="0.25">
      <c r="A2258">
        <v>2257</v>
      </c>
      <c r="B2258">
        <v>31.213273000000001</v>
      </c>
      <c r="C2258">
        <v>5.1832570000000002</v>
      </c>
      <c r="H2258">
        <v>40.671970000000002</v>
      </c>
      <c r="I2258">
        <v>8.7539420000000003</v>
      </c>
    </row>
    <row r="2259" spans="1:9" x14ac:dyDescent="0.25">
      <c r="A2259">
        <v>2258</v>
      </c>
      <c r="B2259">
        <v>31.213273000000001</v>
      </c>
      <c r="C2259">
        <v>5.1832570000000002</v>
      </c>
      <c r="H2259">
        <v>40.671970000000002</v>
      </c>
      <c r="I2259">
        <v>8.7539420000000003</v>
      </c>
    </row>
    <row r="2260" spans="1:9" x14ac:dyDescent="0.25">
      <c r="A2260">
        <v>2259</v>
      </c>
      <c r="B2260">
        <v>31.213273000000001</v>
      </c>
      <c r="C2260">
        <v>5.1832570000000002</v>
      </c>
      <c r="H2260">
        <v>40.671970000000002</v>
      </c>
      <c r="I2260">
        <v>8.7539420000000003</v>
      </c>
    </row>
    <row r="2261" spans="1:9" x14ac:dyDescent="0.25">
      <c r="A2261">
        <v>2260</v>
      </c>
      <c r="B2261">
        <v>31.213273000000001</v>
      </c>
      <c r="C2261">
        <v>5.1832570000000002</v>
      </c>
      <c r="H2261">
        <v>40.671970000000002</v>
      </c>
      <c r="I2261">
        <v>8.7539420000000003</v>
      </c>
    </row>
    <row r="2262" spans="1:9" x14ac:dyDescent="0.25">
      <c r="A2262">
        <v>2261</v>
      </c>
      <c r="B2262">
        <v>31.213273000000001</v>
      </c>
      <c r="C2262">
        <v>5.1832570000000002</v>
      </c>
      <c r="H2262">
        <v>40.671970000000002</v>
      </c>
      <c r="I2262">
        <v>8.7539420000000003</v>
      </c>
    </row>
    <row r="2263" spans="1:9" x14ac:dyDescent="0.25">
      <c r="A2263">
        <v>2262</v>
      </c>
      <c r="B2263">
        <v>31.213273000000001</v>
      </c>
      <c r="C2263">
        <v>5.1832570000000002</v>
      </c>
      <c r="H2263">
        <v>40.671970000000002</v>
      </c>
      <c r="I2263">
        <v>8.7539420000000003</v>
      </c>
    </row>
    <row r="2264" spans="1:9" x14ac:dyDescent="0.25">
      <c r="A2264">
        <v>2263</v>
      </c>
      <c r="B2264">
        <v>31.213273000000001</v>
      </c>
      <c r="C2264">
        <v>5.1832570000000002</v>
      </c>
      <c r="D2264">
        <v>24.459272000000006</v>
      </c>
      <c r="E2264">
        <v>8.5517400000000006</v>
      </c>
      <c r="H2264">
        <v>40.671970000000002</v>
      </c>
      <c r="I2264">
        <v>8.7539420000000003</v>
      </c>
    </row>
    <row r="2265" spans="1:9" x14ac:dyDescent="0.25">
      <c r="A2265">
        <v>2264</v>
      </c>
      <c r="B2265">
        <v>31.213273000000001</v>
      </c>
      <c r="C2265">
        <v>5.1832570000000002</v>
      </c>
      <c r="D2265">
        <v>24.441266000000006</v>
      </c>
      <c r="E2265">
        <v>8.6387619999999998</v>
      </c>
      <c r="H2265">
        <v>40.671970000000002</v>
      </c>
      <c r="I2265">
        <v>8.7539420000000003</v>
      </c>
    </row>
    <row r="2266" spans="1:9" x14ac:dyDescent="0.25">
      <c r="A2266">
        <v>2265</v>
      </c>
      <c r="B2266">
        <v>31.213273000000001</v>
      </c>
      <c r="C2266">
        <v>5.1832570000000002</v>
      </c>
      <c r="D2266">
        <v>24.441266000000006</v>
      </c>
      <c r="E2266">
        <v>8.6387619999999998</v>
      </c>
      <c r="H2266">
        <v>40.671970000000002</v>
      </c>
      <c r="I2266">
        <v>8.7539420000000003</v>
      </c>
    </row>
    <row r="2267" spans="1:9" x14ac:dyDescent="0.25">
      <c r="A2267">
        <v>2266</v>
      </c>
      <c r="B2267">
        <v>31.213273000000001</v>
      </c>
      <c r="C2267">
        <v>5.1832570000000002</v>
      </c>
      <c r="D2267">
        <v>24.441266000000006</v>
      </c>
      <c r="E2267">
        <v>8.6387619999999998</v>
      </c>
      <c r="H2267">
        <v>40.671970000000002</v>
      </c>
      <c r="I2267">
        <v>8.7539420000000003</v>
      </c>
    </row>
    <row r="2268" spans="1:9" x14ac:dyDescent="0.25">
      <c r="A2268">
        <v>2267</v>
      </c>
      <c r="B2268">
        <v>31.213273000000001</v>
      </c>
      <c r="C2268">
        <v>5.1832570000000002</v>
      </c>
      <c r="D2268">
        <v>24.441266000000006</v>
      </c>
      <c r="E2268">
        <v>8.6387619999999998</v>
      </c>
      <c r="F2268">
        <v>35.725549000000001</v>
      </c>
      <c r="G2268">
        <v>5.0323700000000002</v>
      </c>
      <c r="H2268">
        <v>40.671970000000002</v>
      </c>
      <c r="I2268">
        <v>8.7539420000000003</v>
      </c>
    </row>
    <row r="2269" spans="1:9" x14ac:dyDescent="0.25">
      <c r="A2269">
        <v>2268</v>
      </c>
      <c r="B2269">
        <v>31.094064000000003</v>
      </c>
      <c r="C2269">
        <v>5.2218720000000003</v>
      </c>
      <c r="D2269">
        <v>24.441266000000006</v>
      </c>
      <c r="E2269">
        <v>8.6387619999999998</v>
      </c>
      <c r="F2269">
        <v>35.662042</v>
      </c>
      <c r="G2269">
        <v>4.8377169999999996</v>
      </c>
      <c r="H2269">
        <v>40.671970000000002</v>
      </c>
      <c r="I2269">
        <v>8.7539420000000003</v>
      </c>
    </row>
    <row r="2270" spans="1:9" x14ac:dyDescent="0.25">
      <c r="A2270">
        <v>2269</v>
      </c>
      <c r="B2270">
        <v>31.094064000000003</v>
      </c>
      <c r="C2270">
        <v>5.2218720000000003</v>
      </c>
      <c r="D2270">
        <v>24.441266000000006</v>
      </c>
      <c r="E2270">
        <v>8.6387619999999998</v>
      </c>
      <c r="F2270">
        <v>35.662042</v>
      </c>
      <c r="G2270">
        <v>4.8377169999999996</v>
      </c>
      <c r="H2270">
        <v>40.671970000000002</v>
      </c>
      <c r="I2270">
        <v>8.7539420000000003</v>
      </c>
    </row>
    <row r="2271" spans="1:9" x14ac:dyDescent="0.25">
      <c r="A2271">
        <v>2270</v>
      </c>
      <c r="D2271">
        <v>24.441266000000006</v>
      </c>
      <c r="E2271">
        <v>8.6387619999999998</v>
      </c>
      <c r="F2271">
        <v>35.662042</v>
      </c>
      <c r="G2271">
        <v>4.8377169999999996</v>
      </c>
      <c r="H2271">
        <v>40.671970000000002</v>
      </c>
      <c r="I2271">
        <v>8.7539420000000003</v>
      </c>
    </row>
    <row r="2272" spans="1:9" x14ac:dyDescent="0.25">
      <c r="A2272">
        <v>2271</v>
      </c>
      <c r="D2272">
        <v>24.441266000000006</v>
      </c>
      <c r="E2272">
        <v>8.6387619999999998</v>
      </c>
      <c r="F2272">
        <v>35.662042</v>
      </c>
      <c r="G2272">
        <v>4.8377169999999996</v>
      </c>
      <c r="H2272">
        <v>40.671970000000002</v>
      </c>
      <c r="I2272">
        <v>8.7539420000000003</v>
      </c>
    </row>
    <row r="2273" spans="1:11" x14ac:dyDescent="0.25">
      <c r="A2273">
        <v>2272</v>
      </c>
      <c r="D2273">
        <v>24.441266000000006</v>
      </c>
      <c r="E2273">
        <v>8.6387619999999998</v>
      </c>
      <c r="F2273">
        <v>35.662042</v>
      </c>
      <c r="G2273">
        <v>4.8377169999999996</v>
      </c>
      <c r="H2273">
        <v>40.671970000000002</v>
      </c>
      <c r="I2273">
        <v>8.7539420000000003</v>
      </c>
    </row>
    <row r="2274" spans="1:11" x14ac:dyDescent="0.25">
      <c r="A2274">
        <v>2273</v>
      </c>
      <c r="D2274">
        <v>24.441266000000006</v>
      </c>
      <c r="E2274">
        <v>8.6387619999999998</v>
      </c>
      <c r="F2274">
        <v>35.725549000000001</v>
      </c>
      <c r="G2274">
        <v>5.0323700000000002</v>
      </c>
    </row>
    <row r="2275" spans="1:11" x14ac:dyDescent="0.25">
      <c r="A2275">
        <v>2274</v>
      </c>
      <c r="D2275">
        <v>24.459272000000006</v>
      </c>
      <c r="E2275">
        <v>8.5517400000000006</v>
      </c>
      <c r="F2275">
        <v>35.725549000000001</v>
      </c>
      <c r="G2275">
        <v>5.0323700000000002</v>
      </c>
      <c r="J2275">
        <v>38.795524000000007</v>
      </c>
      <c r="K2275">
        <v>13.640475</v>
      </c>
    </row>
    <row r="2276" spans="1:11" x14ac:dyDescent="0.25">
      <c r="A2276">
        <v>2275</v>
      </c>
    </row>
    <row r="2277" spans="1:11" x14ac:dyDescent="0.25">
      <c r="A2277">
        <v>2276</v>
      </c>
      <c r="J2277">
        <v>38.710338000000007</v>
      </c>
      <c r="K2277">
        <v>13.768356000000001</v>
      </c>
    </row>
    <row r="2278" spans="1:11" x14ac:dyDescent="0.25">
      <c r="A2278">
        <v>2277</v>
      </c>
      <c r="D2278">
        <v>40.351218000000003</v>
      </c>
      <c r="E2278">
        <v>7.9252880000000001</v>
      </c>
    </row>
    <row r="2279" spans="1:11" x14ac:dyDescent="0.25">
      <c r="A2279">
        <v>2278</v>
      </c>
      <c r="D2279">
        <v>40.407432000000007</v>
      </c>
      <c r="E2279">
        <v>7.9476300000000002</v>
      </c>
    </row>
    <row r="2280" spans="1:11" x14ac:dyDescent="0.25">
      <c r="A2280">
        <v>2279</v>
      </c>
      <c r="D2280">
        <v>40.407432000000007</v>
      </c>
      <c r="E2280">
        <v>7.9476300000000002</v>
      </c>
    </row>
    <row r="2281" spans="1:11" x14ac:dyDescent="0.25">
      <c r="A2281">
        <v>2280</v>
      </c>
      <c r="D2281">
        <v>40.407432000000007</v>
      </c>
      <c r="E2281">
        <v>7.9476300000000002</v>
      </c>
    </row>
    <row r="2282" spans="1:11" x14ac:dyDescent="0.25">
      <c r="A2282">
        <v>2281</v>
      </c>
      <c r="D2282">
        <v>40.407432000000007</v>
      </c>
      <c r="E2282">
        <v>7.9476300000000002</v>
      </c>
    </row>
    <row r="2283" spans="1:11" x14ac:dyDescent="0.25">
      <c r="A2283">
        <v>2282</v>
      </c>
      <c r="D2283">
        <v>40.407432000000007</v>
      </c>
      <c r="E2283">
        <v>7.9970080000000001</v>
      </c>
    </row>
    <row r="2284" spans="1:11" x14ac:dyDescent="0.25">
      <c r="A2284">
        <v>2283</v>
      </c>
      <c r="D2284">
        <v>40.407432000000007</v>
      </c>
      <c r="E2284">
        <v>7.9970080000000001</v>
      </c>
    </row>
    <row r="2285" spans="1:11" x14ac:dyDescent="0.25">
      <c r="A2285">
        <v>2284</v>
      </c>
      <c r="D2285">
        <v>40.407432000000007</v>
      </c>
      <c r="E2285">
        <v>7.9970080000000001</v>
      </c>
      <c r="H2285">
        <v>31.114162000000007</v>
      </c>
      <c r="I2285">
        <v>9.5459200000000006</v>
      </c>
    </row>
    <row r="2286" spans="1:11" x14ac:dyDescent="0.25">
      <c r="A2286">
        <v>2285</v>
      </c>
      <c r="D2286">
        <v>40.407432000000007</v>
      </c>
      <c r="E2286">
        <v>7.9970080000000001</v>
      </c>
      <c r="H2286">
        <v>31.163846000000007</v>
      </c>
      <c r="I2286">
        <v>9.4779239999999998</v>
      </c>
    </row>
    <row r="2287" spans="1:11" x14ac:dyDescent="0.25">
      <c r="A2287">
        <v>2286</v>
      </c>
      <c r="D2287">
        <v>40.407432000000007</v>
      </c>
      <c r="E2287">
        <v>8.046386</v>
      </c>
      <c r="H2287">
        <v>31.163846000000007</v>
      </c>
      <c r="I2287">
        <v>9.4779239999999998</v>
      </c>
    </row>
    <row r="2288" spans="1:11" x14ac:dyDescent="0.25">
      <c r="A2288">
        <v>2287</v>
      </c>
      <c r="D2288">
        <v>40.407432000000007</v>
      </c>
      <c r="E2288">
        <v>8.046386</v>
      </c>
      <c r="H2288">
        <v>31.163846000000007</v>
      </c>
      <c r="I2288">
        <v>9.4779239999999998</v>
      </c>
    </row>
    <row r="2289" spans="1:9" x14ac:dyDescent="0.25">
      <c r="A2289">
        <v>2288</v>
      </c>
      <c r="D2289">
        <v>40.407432000000007</v>
      </c>
      <c r="E2289">
        <v>8.046386</v>
      </c>
      <c r="H2289">
        <v>31.163846000000007</v>
      </c>
      <c r="I2289">
        <v>9.4779239999999998</v>
      </c>
    </row>
    <row r="2290" spans="1:9" x14ac:dyDescent="0.25">
      <c r="A2290">
        <v>2289</v>
      </c>
      <c r="D2290">
        <v>40.407432000000007</v>
      </c>
      <c r="E2290">
        <v>8.046386</v>
      </c>
      <c r="H2290">
        <v>31.163846000000007</v>
      </c>
      <c r="I2290">
        <v>9.4779239999999998</v>
      </c>
    </row>
    <row r="2291" spans="1:9" x14ac:dyDescent="0.25">
      <c r="A2291">
        <v>2290</v>
      </c>
      <c r="D2291">
        <v>40.407432000000007</v>
      </c>
      <c r="E2291">
        <v>8.046386</v>
      </c>
      <c r="H2291">
        <v>31.163846000000007</v>
      </c>
      <c r="I2291">
        <v>9.4779239999999998</v>
      </c>
    </row>
    <row r="2292" spans="1:9" x14ac:dyDescent="0.25">
      <c r="A2292">
        <v>2291</v>
      </c>
      <c r="D2292">
        <v>40.407432000000007</v>
      </c>
      <c r="E2292">
        <v>8.046386</v>
      </c>
      <c r="H2292">
        <v>31.163846000000007</v>
      </c>
      <c r="I2292">
        <v>9.4779239999999998</v>
      </c>
    </row>
    <row r="2293" spans="1:9" x14ac:dyDescent="0.25">
      <c r="A2293">
        <v>2292</v>
      </c>
      <c r="B2293">
        <v>48.329917000000002</v>
      </c>
      <c r="C2293">
        <v>9.1099910000000008</v>
      </c>
      <c r="D2293">
        <v>40.351218000000003</v>
      </c>
      <c r="E2293">
        <v>7.9252880000000001</v>
      </c>
      <c r="H2293">
        <v>31.163846000000007</v>
      </c>
      <c r="I2293">
        <v>9.4779239999999998</v>
      </c>
    </row>
    <row r="2294" spans="1:9" x14ac:dyDescent="0.25">
      <c r="A2294">
        <v>2293</v>
      </c>
      <c r="B2294">
        <v>48.365772000000007</v>
      </c>
      <c r="C2294">
        <v>8.9349249999999998</v>
      </c>
      <c r="H2294">
        <v>31.163846000000007</v>
      </c>
      <c r="I2294">
        <v>9.4779239999999998</v>
      </c>
    </row>
    <row r="2295" spans="1:9" x14ac:dyDescent="0.25">
      <c r="A2295">
        <v>2294</v>
      </c>
      <c r="B2295">
        <v>48.365772000000007</v>
      </c>
      <c r="C2295">
        <v>8.9349249999999998</v>
      </c>
      <c r="H2295">
        <v>31.163846000000007</v>
      </c>
      <c r="I2295">
        <v>9.4779239999999998</v>
      </c>
    </row>
    <row r="2296" spans="1:9" x14ac:dyDescent="0.25">
      <c r="A2296">
        <v>2295</v>
      </c>
      <c r="B2296">
        <v>48.365772000000007</v>
      </c>
      <c r="C2296">
        <v>8.9349249999999998</v>
      </c>
      <c r="H2296">
        <v>31.163846000000007</v>
      </c>
      <c r="I2296">
        <v>9.4779239999999998</v>
      </c>
    </row>
    <row r="2297" spans="1:9" x14ac:dyDescent="0.25">
      <c r="A2297">
        <v>2296</v>
      </c>
      <c r="B2297">
        <v>48.365772000000007</v>
      </c>
      <c r="C2297">
        <v>8.9349249999999998</v>
      </c>
      <c r="H2297">
        <v>31.163846000000007</v>
      </c>
      <c r="I2297">
        <v>9.4779239999999998</v>
      </c>
    </row>
    <row r="2298" spans="1:9" x14ac:dyDescent="0.25">
      <c r="A2298">
        <v>2297</v>
      </c>
      <c r="B2298">
        <v>48.365772000000007</v>
      </c>
      <c r="C2298">
        <v>8.9349249999999998</v>
      </c>
      <c r="H2298">
        <v>31.114162000000007</v>
      </c>
      <c r="I2298">
        <v>9.5459200000000006</v>
      </c>
    </row>
    <row r="2299" spans="1:9" x14ac:dyDescent="0.25">
      <c r="A2299">
        <v>2298</v>
      </c>
      <c r="B2299">
        <v>48.365772000000007</v>
      </c>
      <c r="C2299">
        <v>8.9349249999999998</v>
      </c>
    </row>
    <row r="2300" spans="1:9" x14ac:dyDescent="0.25">
      <c r="A2300">
        <v>2299</v>
      </c>
      <c r="B2300">
        <v>48.365772000000007</v>
      </c>
      <c r="C2300">
        <v>8.9349249999999998</v>
      </c>
    </row>
    <row r="2301" spans="1:9" x14ac:dyDescent="0.25">
      <c r="A2301">
        <v>2300</v>
      </c>
      <c r="B2301">
        <v>48.365772000000007</v>
      </c>
      <c r="C2301">
        <v>8.9349249999999998</v>
      </c>
      <c r="F2301">
        <v>39.041183000000004</v>
      </c>
      <c r="G2301">
        <v>11.192618</v>
      </c>
    </row>
    <row r="2302" spans="1:9" x14ac:dyDescent="0.25">
      <c r="A2302">
        <v>2301</v>
      </c>
      <c r="B2302">
        <v>48.365772000000007</v>
      </c>
      <c r="C2302">
        <v>8.9349249999999998</v>
      </c>
      <c r="F2302">
        <v>39.270526000000004</v>
      </c>
      <c r="G2302">
        <v>11.255053999999999</v>
      </c>
    </row>
    <row r="2303" spans="1:9" x14ac:dyDescent="0.25">
      <c r="A2303">
        <v>2302</v>
      </c>
      <c r="B2303">
        <v>48.365772000000007</v>
      </c>
      <c r="C2303">
        <v>8.9349249999999998</v>
      </c>
      <c r="D2303">
        <v>53.962978000000007</v>
      </c>
      <c r="E2303">
        <v>6.3892810000000004</v>
      </c>
      <c r="F2303">
        <v>39.270526000000004</v>
      </c>
      <c r="G2303">
        <v>11.255053999999999</v>
      </c>
    </row>
    <row r="2304" spans="1:9" x14ac:dyDescent="0.25">
      <c r="A2304">
        <v>2303</v>
      </c>
      <c r="B2304">
        <v>48.365772000000007</v>
      </c>
      <c r="C2304">
        <v>8.9349249999999998</v>
      </c>
      <c r="D2304">
        <v>53.902019000000003</v>
      </c>
      <c r="E2304">
        <v>6.4667149999999998</v>
      </c>
      <c r="F2304">
        <v>39.270526000000004</v>
      </c>
      <c r="G2304">
        <v>11.255053999999999</v>
      </c>
    </row>
    <row r="2305" spans="1:15" x14ac:dyDescent="0.25">
      <c r="A2305">
        <v>2304</v>
      </c>
      <c r="B2305">
        <v>48.365772000000007</v>
      </c>
      <c r="C2305">
        <v>8.9349249999999998</v>
      </c>
      <c r="D2305">
        <v>53.902019000000003</v>
      </c>
      <c r="E2305">
        <v>6.4667149999999998</v>
      </c>
      <c r="F2305">
        <v>39.270526000000004</v>
      </c>
      <c r="G2305">
        <v>11.255053999999999</v>
      </c>
    </row>
    <row r="2306" spans="1:15" x14ac:dyDescent="0.25">
      <c r="A2306">
        <v>2305</v>
      </c>
      <c r="B2306">
        <v>48.329917000000002</v>
      </c>
      <c r="C2306">
        <v>9.1099910000000008</v>
      </c>
      <c r="D2306">
        <v>53.902019000000003</v>
      </c>
      <c r="E2306">
        <v>6.4667149999999998</v>
      </c>
      <c r="F2306">
        <v>39.270526000000004</v>
      </c>
      <c r="G2306">
        <v>11.255053999999999</v>
      </c>
    </row>
    <row r="2307" spans="1:15" x14ac:dyDescent="0.25">
      <c r="A2307">
        <v>2306</v>
      </c>
      <c r="D2307">
        <v>53.902019000000003</v>
      </c>
      <c r="E2307">
        <v>6.4667149999999998</v>
      </c>
      <c r="F2307">
        <v>39.270526000000004</v>
      </c>
      <c r="G2307">
        <v>11.255053999999999</v>
      </c>
    </row>
    <row r="2308" spans="1:15" x14ac:dyDescent="0.25">
      <c r="A2308">
        <v>2307</v>
      </c>
      <c r="D2308">
        <v>53.902019000000003</v>
      </c>
      <c r="E2308">
        <v>6.4667149999999998</v>
      </c>
      <c r="F2308">
        <v>39.270526000000004</v>
      </c>
      <c r="G2308">
        <v>11.255053999999999</v>
      </c>
    </row>
    <row r="2309" spans="1:15" x14ac:dyDescent="0.25">
      <c r="A2309">
        <v>2308</v>
      </c>
      <c r="D2309">
        <v>53.902019000000003</v>
      </c>
      <c r="E2309">
        <v>6.4667149999999998</v>
      </c>
      <c r="F2309">
        <v>39.270526000000004</v>
      </c>
      <c r="G2309">
        <v>11.255053999999999</v>
      </c>
    </row>
    <row r="2310" spans="1:15" x14ac:dyDescent="0.25">
      <c r="A2310">
        <v>2309</v>
      </c>
      <c r="D2310">
        <v>53.902019000000003</v>
      </c>
      <c r="E2310">
        <v>6.4667149999999998</v>
      </c>
      <c r="F2310">
        <v>39.270526000000004</v>
      </c>
      <c r="G2310">
        <v>11.255053999999999</v>
      </c>
    </row>
    <row r="2311" spans="1:15" x14ac:dyDescent="0.25">
      <c r="A2311">
        <v>2310</v>
      </c>
      <c r="D2311">
        <v>53.902019000000003</v>
      </c>
      <c r="E2311">
        <v>6.4667149999999998</v>
      </c>
      <c r="F2311">
        <v>39.041183000000004</v>
      </c>
      <c r="G2311">
        <v>11.192618</v>
      </c>
      <c r="N2311">
        <v>43.766170000000002</v>
      </c>
      <c r="O2311">
        <v>6.4143280000000003</v>
      </c>
    </row>
    <row r="2312" spans="1:15" x14ac:dyDescent="0.25">
      <c r="A2312">
        <v>2311</v>
      </c>
      <c r="D2312">
        <v>53.902019000000003</v>
      </c>
      <c r="E2312">
        <v>6.4667149999999998</v>
      </c>
      <c r="N2312">
        <v>43.766170000000002</v>
      </c>
      <c r="O2312">
        <v>6.4143280000000003</v>
      </c>
    </row>
    <row r="2313" spans="1:15" x14ac:dyDescent="0.25">
      <c r="A2313">
        <v>2312</v>
      </c>
      <c r="D2313">
        <v>53.902019000000003</v>
      </c>
      <c r="E2313">
        <v>6.4667149999999998</v>
      </c>
      <c r="N2313">
        <v>43.766170000000002</v>
      </c>
      <c r="O2313">
        <v>6.4143280000000003</v>
      </c>
    </row>
    <row r="2314" spans="1:15" x14ac:dyDescent="0.25">
      <c r="A2314">
        <v>2313</v>
      </c>
      <c r="D2314">
        <v>53.902019000000003</v>
      </c>
      <c r="E2314">
        <v>6.4667149999999998</v>
      </c>
      <c r="N2314">
        <v>43.766170000000002</v>
      </c>
      <c r="O2314">
        <v>6.4143280000000003</v>
      </c>
    </row>
    <row r="2315" spans="1:15" x14ac:dyDescent="0.25">
      <c r="A2315">
        <v>2314</v>
      </c>
      <c r="D2315">
        <v>53.902019000000003</v>
      </c>
      <c r="E2315">
        <v>6.4667149999999998</v>
      </c>
      <c r="N2315">
        <v>43.766170000000002</v>
      </c>
      <c r="O2315">
        <v>6.4143280000000003</v>
      </c>
    </row>
    <row r="2316" spans="1:15" x14ac:dyDescent="0.25">
      <c r="A2316">
        <v>2315</v>
      </c>
      <c r="B2316">
        <v>60.860625000000006</v>
      </c>
      <c r="C2316">
        <v>6.7897090000000002</v>
      </c>
      <c r="D2316">
        <v>53.902019000000003</v>
      </c>
      <c r="E2316">
        <v>6.4667149999999998</v>
      </c>
      <c r="N2316">
        <v>43.766170000000002</v>
      </c>
      <c r="O2316">
        <v>6.4143280000000003</v>
      </c>
    </row>
    <row r="2317" spans="1:15" x14ac:dyDescent="0.25">
      <c r="A2317">
        <v>2316</v>
      </c>
      <c r="B2317">
        <v>60.921172000000006</v>
      </c>
      <c r="C2317">
        <v>6.7135509999999998</v>
      </c>
      <c r="D2317">
        <v>53.902019000000003</v>
      </c>
      <c r="E2317">
        <v>6.4667149999999998</v>
      </c>
      <c r="N2317">
        <v>43.766170000000002</v>
      </c>
      <c r="O2317">
        <v>6.4143280000000003</v>
      </c>
    </row>
    <row r="2318" spans="1:15" x14ac:dyDescent="0.25">
      <c r="A2318">
        <v>2317</v>
      </c>
      <c r="B2318">
        <v>60.921172000000006</v>
      </c>
      <c r="C2318">
        <v>6.7135509999999998</v>
      </c>
      <c r="D2318">
        <v>53.962978000000007</v>
      </c>
      <c r="E2318">
        <v>6.3892810000000004</v>
      </c>
      <c r="N2318">
        <v>43.766170000000002</v>
      </c>
      <c r="O2318">
        <v>6.4143280000000003</v>
      </c>
    </row>
    <row r="2319" spans="1:15" x14ac:dyDescent="0.25">
      <c r="A2319">
        <v>2318</v>
      </c>
      <c r="B2319">
        <v>60.921172000000006</v>
      </c>
      <c r="C2319">
        <v>6.7135509999999998</v>
      </c>
      <c r="N2319">
        <v>43.766170000000002</v>
      </c>
      <c r="O2319">
        <v>6.4143280000000003</v>
      </c>
    </row>
    <row r="2320" spans="1:15" x14ac:dyDescent="0.25">
      <c r="A2320">
        <v>2319</v>
      </c>
      <c r="B2320">
        <v>60.921172000000006</v>
      </c>
      <c r="C2320">
        <v>6.7135509999999998</v>
      </c>
      <c r="N2320">
        <v>43.766170000000002</v>
      </c>
      <c r="O2320">
        <v>6.4143280000000003</v>
      </c>
    </row>
    <row r="2321" spans="1:15" x14ac:dyDescent="0.25">
      <c r="A2321">
        <v>2320</v>
      </c>
      <c r="B2321">
        <v>60.921172000000006</v>
      </c>
      <c r="C2321">
        <v>6.7135509999999998</v>
      </c>
    </row>
    <row r="2322" spans="1:15" x14ac:dyDescent="0.25">
      <c r="A2322">
        <v>2321</v>
      </c>
      <c r="B2322">
        <v>60.921172000000006</v>
      </c>
      <c r="C2322">
        <v>6.7135509999999998</v>
      </c>
      <c r="F2322">
        <v>50.710441000000003</v>
      </c>
      <c r="G2322">
        <v>9.6227909999999994</v>
      </c>
    </row>
    <row r="2323" spans="1:15" x14ac:dyDescent="0.25">
      <c r="A2323">
        <v>2322</v>
      </c>
      <c r="B2323">
        <v>60.921172000000006</v>
      </c>
      <c r="C2323">
        <v>6.7135509999999998</v>
      </c>
      <c r="F2323">
        <v>50.787872000000007</v>
      </c>
      <c r="G2323">
        <v>9.6260569999999994</v>
      </c>
    </row>
    <row r="2324" spans="1:15" x14ac:dyDescent="0.25">
      <c r="A2324">
        <v>2323</v>
      </c>
      <c r="B2324">
        <v>60.921172000000006</v>
      </c>
      <c r="C2324">
        <v>6.7135509999999998</v>
      </c>
      <c r="F2324">
        <v>50.787872000000007</v>
      </c>
      <c r="G2324">
        <v>9.6260569999999994</v>
      </c>
    </row>
    <row r="2325" spans="1:15" x14ac:dyDescent="0.25">
      <c r="A2325">
        <v>2324</v>
      </c>
      <c r="B2325">
        <v>60.921172000000006</v>
      </c>
      <c r="C2325">
        <v>6.7135509999999998</v>
      </c>
      <c r="F2325">
        <v>50.787872000000007</v>
      </c>
      <c r="G2325">
        <v>9.6260569999999994</v>
      </c>
    </row>
    <row r="2326" spans="1:15" x14ac:dyDescent="0.25">
      <c r="A2326">
        <v>2325</v>
      </c>
      <c r="B2326">
        <v>60.921172000000006</v>
      </c>
      <c r="C2326">
        <v>6.7135509999999998</v>
      </c>
      <c r="F2326">
        <v>50.787872000000007</v>
      </c>
      <c r="G2326">
        <v>9.6260569999999994</v>
      </c>
    </row>
    <row r="2327" spans="1:15" x14ac:dyDescent="0.25">
      <c r="A2327">
        <v>2326</v>
      </c>
      <c r="B2327">
        <v>60.921172000000006</v>
      </c>
      <c r="C2327">
        <v>6.7135509999999998</v>
      </c>
      <c r="D2327">
        <v>65.101627000000008</v>
      </c>
      <c r="E2327">
        <v>4.1585219999999996</v>
      </c>
      <c r="F2327">
        <v>50.787872000000007</v>
      </c>
      <c r="G2327">
        <v>9.6260569999999994</v>
      </c>
    </row>
    <row r="2328" spans="1:15" x14ac:dyDescent="0.25">
      <c r="A2328">
        <v>2327</v>
      </c>
      <c r="B2328">
        <v>60.921172000000006</v>
      </c>
      <c r="C2328">
        <v>6.7135509999999998</v>
      </c>
      <c r="D2328">
        <v>65.073363999999998</v>
      </c>
      <c r="E2328">
        <v>4.2947179999999996</v>
      </c>
      <c r="F2328">
        <v>50.787872000000007</v>
      </c>
      <c r="G2328">
        <v>9.6260569999999994</v>
      </c>
    </row>
    <row r="2329" spans="1:15" x14ac:dyDescent="0.25">
      <c r="A2329">
        <v>2328</v>
      </c>
      <c r="B2329">
        <v>60.921172000000006</v>
      </c>
      <c r="C2329">
        <v>6.7135509999999998</v>
      </c>
      <c r="D2329">
        <v>65.073363999999998</v>
      </c>
      <c r="E2329">
        <v>4.2947179999999996</v>
      </c>
      <c r="F2329">
        <v>50.787872000000007</v>
      </c>
      <c r="G2329">
        <v>9.6260569999999994</v>
      </c>
    </row>
    <row r="2330" spans="1:15" x14ac:dyDescent="0.25">
      <c r="A2330">
        <v>2329</v>
      </c>
      <c r="B2330">
        <v>60.921172000000006</v>
      </c>
      <c r="C2330">
        <v>6.7135509999999998</v>
      </c>
      <c r="D2330">
        <v>65.073363999999998</v>
      </c>
      <c r="E2330">
        <v>4.2947179999999996</v>
      </c>
      <c r="F2330">
        <v>50.787872000000007</v>
      </c>
      <c r="G2330">
        <v>9.6260569999999994</v>
      </c>
    </row>
    <row r="2331" spans="1:15" x14ac:dyDescent="0.25">
      <c r="A2331">
        <v>2330</v>
      </c>
      <c r="B2331">
        <v>60.921172000000006</v>
      </c>
      <c r="C2331">
        <v>6.7135509999999998</v>
      </c>
      <c r="D2331">
        <v>65.073363999999998</v>
      </c>
      <c r="E2331">
        <v>4.2947179999999996</v>
      </c>
      <c r="F2331">
        <v>50.787872000000007</v>
      </c>
      <c r="G2331">
        <v>9.6260569999999994</v>
      </c>
    </row>
    <row r="2332" spans="1:15" x14ac:dyDescent="0.25">
      <c r="A2332">
        <v>2331</v>
      </c>
      <c r="B2332">
        <v>60.921172000000006</v>
      </c>
      <c r="C2332">
        <v>6.7135509999999998</v>
      </c>
      <c r="D2332">
        <v>65.073363999999998</v>
      </c>
      <c r="E2332">
        <v>4.2947179999999996</v>
      </c>
      <c r="F2332">
        <v>50.787872000000007</v>
      </c>
      <c r="G2332">
        <v>9.6260569999999994</v>
      </c>
    </row>
    <row r="2333" spans="1:15" x14ac:dyDescent="0.25">
      <c r="A2333">
        <v>2332</v>
      </c>
      <c r="B2333">
        <v>60.860625000000006</v>
      </c>
      <c r="C2333">
        <v>6.7897090000000002</v>
      </c>
      <c r="D2333">
        <v>65.073363999999998</v>
      </c>
      <c r="E2333">
        <v>4.2947179999999996</v>
      </c>
      <c r="F2333">
        <v>50.787872000000007</v>
      </c>
      <c r="G2333">
        <v>9.6260569999999994</v>
      </c>
    </row>
    <row r="2334" spans="1:15" x14ac:dyDescent="0.25">
      <c r="A2334">
        <v>2333</v>
      </c>
      <c r="D2334">
        <v>65.073363999999998</v>
      </c>
      <c r="E2334">
        <v>4.2947179999999996</v>
      </c>
      <c r="F2334">
        <v>50.787872000000007</v>
      </c>
      <c r="G2334">
        <v>9.6260569999999994</v>
      </c>
    </row>
    <row r="2335" spans="1:15" x14ac:dyDescent="0.25">
      <c r="A2335">
        <v>2334</v>
      </c>
      <c r="D2335">
        <v>65.073363999999998</v>
      </c>
      <c r="E2335">
        <v>4.2947179999999996</v>
      </c>
      <c r="F2335">
        <v>50.787872000000007</v>
      </c>
      <c r="G2335">
        <v>9.6260569999999994</v>
      </c>
    </row>
    <row r="2336" spans="1:15" x14ac:dyDescent="0.25">
      <c r="A2336">
        <v>2335</v>
      </c>
      <c r="D2336">
        <v>65.073363999999998</v>
      </c>
      <c r="E2336">
        <v>4.2947179999999996</v>
      </c>
      <c r="F2336">
        <v>50.787872000000007</v>
      </c>
      <c r="G2336">
        <v>9.6260569999999994</v>
      </c>
      <c r="N2336">
        <v>56.312030000000007</v>
      </c>
      <c r="O2336">
        <v>4.730137</v>
      </c>
    </row>
    <row r="2337" spans="1:15" x14ac:dyDescent="0.25">
      <c r="A2337">
        <v>2336</v>
      </c>
      <c r="D2337">
        <v>65.073363999999998</v>
      </c>
      <c r="E2337">
        <v>4.2947179999999996</v>
      </c>
      <c r="F2337">
        <v>50.787872000000007</v>
      </c>
      <c r="G2337">
        <v>9.6260569999999994</v>
      </c>
      <c r="N2337">
        <v>56.312030000000007</v>
      </c>
      <c r="O2337">
        <v>4.730137</v>
      </c>
    </row>
    <row r="2338" spans="1:15" x14ac:dyDescent="0.25">
      <c r="A2338">
        <v>2337</v>
      </c>
      <c r="D2338">
        <v>65.073363999999998</v>
      </c>
      <c r="E2338">
        <v>4.2947179999999996</v>
      </c>
      <c r="F2338">
        <v>50.787872000000007</v>
      </c>
      <c r="G2338">
        <v>9.6260569999999994</v>
      </c>
      <c r="N2338">
        <v>56.312030000000007</v>
      </c>
      <c r="O2338">
        <v>4.730137</v>
      </c>
    </row>
    <row r="2339" spans="1:15" x14ac:dyDescent="0.25">
      <c r="A2339">
        <v>2338</v>
      </c>
      <c r="D2339">
        <v>65.073363999999998</v>
      </c>
      <c r="E2339">
        <v>4.2947179999999996</v>
      </c>
      <c r="F2339">
        <v>50.787872000000007</v>
      </c>
      <c r="G2339">
        <v>9.6260569999999994</v>
      </c>
      <c r="N2339">
        <v>56.312030000000007</v>
      </c>
      <c r="O2339">
        <v>4.730137</v>
      </c>
    </row>
    <row r="2340" spans="1:15" x14ac:dyDescent="0.25">
      <c r="A2340">
        <v>2339</v>
      </c>
      <c r="D2340">
        <v>65.073363999999998</v>
      </c>
      <c r="E2340">
        <v>4.2947179999999996</v>
      </c>
      <c r="F2340">
        <v>50.787872000000007</v>
      </c>
      <c r="G2340">
        <v>9.6260569999999994</v>
      </c>
      <c r="N2340">
        <v>56.312030000000007</v>
      </c>
      <c r="O2340">
        <v>4.730137</v>
      </c>
    </row>
    <row r="2341" spans="1:15" x14ac:dyDescent="0.25">
      <c r="A2341">
        <v>2340</v>
      </c>
      <c r="D2341">
        <v>65.073363999999998</v>
      </c>
      <c r="E2341">
        <v>4.2947179999999996</v>
      </c>
      <c r="F2341">
        <v>50.710441000000003</v>
      </c>
      <c r="G2341">
        <v>9.6227909999999994</v>
      </c>
      <c r="N2341">
        <v>56.312030000000007</v>
      </c>
      <c r="O2341">
        <v>4.730137</v>
      </c>
    </row>
    <row r="2342" spans="1:15" x14ac:dyDescent="0.25">
      <c r="A2342">
        <v>2341</v>
      </c>
      <c r="D2342">
        <v>65.073363999999998</v>
      </c>
      <c r="E2342">
        <v>4.2947179999999996</v>
      </c>
      <c r="F2342">
        <v>50.710441000000003</v>
      </c>
      <c r="G2342">
        <v>9.6227909999999994</v>
      </c>
      <c r="N2342">
        <v>56.312030000000007</v>
      </c>
      <c r="O2342">
        <v>4.730137</v>
      </c>
    </row>
    <row r="2343" spans="1:15" x14ac:dyDescent="0.25">
      <c r="A2343">
        <v>2342</v>
      </c>
      <c r="D2343">
        <v>65.073363999999998</v>
      </c>
      <c r="E2343">
        <v>4.2947179999999996</v>
      </c>
      <c r="F2343">
        <v>50.710441000000003</v>
      </c>
      <c r="G2343">
        <v>9.6227909999999994</v>
      </c>
      <c r="N2343">
        <v>56.312030000000007</v>
      </c>
      <c r="O2343">
        <v>4.730137</v>
      </c>
    </row>
    <row r="2344" spans="1:15" x14ac:dyDescent="0.25">
      <c r="A2344">
        <v>2343</v>
      </c>
      <c r="B2344">
        <v>71.894608000000005</v>
      </c>
      <c r="C2344">
        <v>8.6894960000000001</v>
      </c>
      <c r="D2344">
        <v>65.073363999999998</v>
      </c>
      <c r="E2344">
        <v>4.2947179999999996</v>
      </c>
      <c r="N2344">
        <v>56.312030000000007</v>
      </c>
      <c r="O2344">
        <v>4.730137</v>
      </c>
    </row>
    <row r="2345" spans="1:15" x14ac:dyDescent="0.25">
      <c r="A2345">
        <v>2344</v>
      </c>
      <c r="B2345">
        <v>71.894608000000005</v>
      </c>
      <c r="C2345">
        <v>8.6894960000000001</v>
      </c>
      <c r="D2345">
        <v>65.073363999999998</v>
      </c>
      <c r="E2345">
        <v>4.2947179999999996</v>
      </c>
      <c r="N2345">
        <v>56.312030000000007</v>
      </c>
      <c r="O2345">
        <v>4.730137</v>
      </c>
    </row>
    <row r="2346" spans="1:15" x14ac:dyDescent="0.25">
      <c r="A2346">
        <v>2345</v>
      </c>
      <c r="B2346">
        <v>71.894608000000005</v>
      </c>
      <c r="C2346">
        <v>8.6894960000000001</v>
      </c>
      <c r="D2346">
        <v>65.101627000000008</v>
      </c>
      <c r="E2346">
        <v>4.1585219999999996</v>
      </c>
      <c r="N2346">
        <v>56.312030000000007</v>
      </c>
      <c r="O2346">
        <v>4.730137</v>
      </c>
    </row>
    <row r="2347" spans="1:15" x14ac:dyDescent="0.25">
      <c r="A2347">
        <v>2346</v>
      </c>
      <c r="B2347">
        <v>71.894608000000005</v>
      </c>
      <c r="C2347">
        <v>8.6894960000000001</v>
      </c>
      <c r="D2347">
        <v>65.101627000000008</v>
      </c>
      <c r="E2347">
        <v>4.1585219999999996</v>
      </c>
      <c r="N2347">
        <v>56.312030000000007</v>
      </c>
      <c r="O2347">
        <v>4.730137</v>
      </c>
    </row>
    <row r="2348" spans="1:15" x14ac:dyDescent="0.25">
      <c r="A2348">
        <v>2347</v>
      </c>
      <c r="B2348">
        <v>71.894608000000005</v>
      </c>
      <c r="C2348">
        <v>8.6894960000000001</v>
      </c>
      <c r="N2348">
        <v>56.312030000000007</v>
      </c>
      <c r="O2348">
        <v>4.730137</v>
      </c>
    </row>
    <row r="2349" spans="1:15" x14ac:dyDescent="0.25">
      <c r="A2349">
        <v>2348</v>
      </c>
      <c r="B2349">
        <v>71.894608000000005</v>
      </c>
      <c r="C2349">
        <v>8.6894960000000001</v>
      </c>
      <c r="N2349">
        <v>56.312030000000007</v>
      </c>
      <c r="O2349">
        <v>4.730137</v>
      </c>
    </row>
    <row r="2350" spans="1:15" x14ac:dyDescent="0.25">
      <c r="A2350">
        <v>2349</v>
      </c>
      <c r="B2350">
        <v>71.894608000000005</v>
      </c>
      <c r="C2350">
        <v>8.6894960000000001</v>
      </c>
      <c r="N2350">
        <v>56.312030000000007</v>
      </c>
      <c r="O2350">
        <v>4.730137</v>
      </c>
    </row>
    <row r="2351" spans="1:15" x14ac:dyDescent="0.25">
      <c r="A2351">
        <v>2350</v>
      </c>
      <c r="B2351">
        <v>71.894608000000005</v>
      </c>
      <c r="C2351">
        <v>8.6894960000000001</v>
      </c>
      <c r="N2351">
        <v>56.312030000000007</v>
      </c>
      <c r="O2351">
        <v>4.730137</v>
      </c>
    </row>
    <row r="2352" spans="1:15" x14ac:dyDescent="0.25">
      <c r="A2352">
        <v>2351</v>
      </c>
      <c r="B2352">
        <v>71.894608000000005</v>
      </c>
      <c r="C2352">
        <v>8.6894960000000001</v>
      </c>
      <c r="N2352">
        <v>56.312030000000007</v>
      </c>
      <c r="O2352">
        <v>4.730137</v>
      </c>
    </row>
    <row r="2353" spans="1:15" x14ac:dyDescent="0.25">
      <c r="A2353">
        <v>2352</v>
      </c>
      <c r="B2353">
        <v>71.894608000000005</v>
      </c>
      <c r="C2353">
        <v>8.6894960000000001</v>
      </c>
      <c r="N2353">
        <v>56.312030000000007</v>
      </c>
      <c r="O2353">
        <v>4.730137</v>
      </c>
    </row>
    <row r="2354" spans="1:15" x14ac:dyDescent="0.25">
      <c r="A2354">
        <v>2353</v>
      </c>
      <c r="B2354">
        <v>71.894608000000005</v>
      </c>
      <c r="C2354">
        <v>8.6894960000000001</v>
      </c>
      <c r="F2354">
        <v>62.536903000000002</v>
      </c>
      <c r="G2354">
        <v>9.158042</v>
      </c>
    </row>
    <row r="2355" spans="1:15" x14ac:dyDescent="0.25">
      <c r="A2355">
        <v>2354</v>
      </c>
      <c r="B2355">
        <v>71.894608000000005</v>
      </c>
      <c r="C2355">
        <v>8.6894960000000001</v>
      </c>
      <c r="F2355">
        <v>62.536903000000002</v>
      </c>
      <c r="G2355">
        <v>9.158042</v>
      </c>
    </row>
    <row r="2356" spans="1:15" x14ac:dyDescent="0.25">
      <c r="A2356">
        <v>2355</v>
      </c>
      <c r="B2356">
        <v>71.894608000000005</v>
      </c>
      <c r="C2356">
        <v>8.6894960000000001</v>
      </c>
      <c r="F2356">
        <v>62.536903000000002</v>
      </c>
      <c r="G2356">
        <v>9.158042</v>
      </c>
    </row>
    <row r="2357" spans="1:15" x14ac:dyDescent="0.25">
      <c r="A2357">
        <v>2356</v>
      </c>
      <c r="B2357">
        <v>71.894608000000005</v>
      </c>
      <c r="C2357">
        <v>8.6894960000000001</v>
      </c>
      <c r="D2357">
        <v>75.927561000000011</v>
      </c>
      <c r="E2357">
        <v>6.8834169999999997</v>
      </c>
      <c r="F2357">
        <v>62.536903000000002</v>
      </c>
      <c r="G2357">
        <v>9.158042</v>
      </c>
    </row>
    <row r="2358" spans="1:15" x14ac:dyDescent="0.25">
      <c r="A2358">
        <v>2357</v>
      </c>
      <c r="B2358">
        <v>71.894608000000005</v>
      </c>
      <c r="C2358">
        <v>8.6894960000000001</v>
      </c>
      <c r="D2358">
        <v>75.998016000000007</v>
      </c>
      <c r="E2358">
        <v>6.8627039999999999</v>
      </c>
      <c r="F2358">
        <v>62.536903000000002</v>
      </c>
      <c r="G2358">
        <v>9.158042</v>
      </c>
    </row>
    <row r="2359" spans="1:15" x14ac:dyDescent="0.25">
      <c r="A2359">
        <v>2358</v>
      </c>
      <c r="B2359">
        <v>71.894608000000005</v>
      </c>
      <c r="C2359">
        <v>8.6894960000000001</v>
      </c>
      <c r="D2359">
        <v>75.998016000000007</v>
      </c>
      <c r="E2359">
        <v>6.8627039999999999</v>
      </c>
      <c r="F2359">
        <v>62.536903000000002</v>
      </c>
      <c r="G2359">
        <v>9.158042</v>
      </c>
    </row>
    <row r="2360" spans="1:15" x14ac:dyDescent="0.25">
      <c r="A2360">
        <v>2359</v>
      </c>
      <c r="B2360">
        <v>71.894608000000005</v>
      </c>
      <c r="C2360">
        <v>8.6894960000000001</v>
      </c>
      <c r="D2360">
        <v>75.998016000000007</v>
      </c>
      <c r="E2360">
        <v>6.8627039999999999</v>
      </c>
      <c r="F2360">
        <v>62.536903000000002</v>
      </c>
      <c r="G2360">
        <v>9.158042</v>
      </c>
    </row>
    <row r="2361" spans="1:15" x14ac:dyDescent="0.25">
      <c r="A2361">
        <v>2360</v>
      </c>
      <c r="B2361">
        <v>71.894608000000005</v>
      </c>
      <c r="C2361">
        <v>8.6894960000000001</v>
      </c>
      <c r="D2361">
        <v>75.998016000000007</v>
      </c>
      <c r="E2361">
        <v>6.8627039999999999</v>
      </c>
      <c r="F2361">
        <v>62.536903000000002</v>
      </c>
      <c r="G2361">
        <v>9.158042</v>
      </c>
    </row>
    <row r="2362" spans="1:15" x14ac:dyDescent="0.25">
      <c r="A2362">
        <v>2361</v>
      </c>
      <c r="B2362">
        <v>71.894608000000005</v>
      </c>
      <c r="C2362">
        <v>8.6894960000000001</v>
      </c>
      <c r="D2362">
        <v>75.998016000000007</v>
      </c>
      <c r="E2362">
        <v>6.8627039999999999</v>
      </c>
      <c r="F2362">
        <v>62.536903000000002</v>
      </c>
      <c r="G2362">
        <v>9.158042</v>
      </c>
    </row>
    <row r="2363" spans="1:15" x14ac:dyDescent="0.25">
      <c r="A2363">
        <v>2362</v>
      </c>
      <c r="B2363">
        <v>71.894608000000005</v>
      </c>
      <c r="C2363">
        <v>8.6894960000000001</v>
      </c>
      <c r="D2363">
        <v>75.998016000000007</v>
      </c>
      <c r="E2363">
        <v>6.8627039999999999</v>
      </c>
      <c r="F2363">
        <v>62.536903000000002</v>
      </c>
      <c r="G2363">
        <v>9.158042</v>
      </c>
    </row>
    <row r="2364" spans="1:15" x14ac:dyDescent="0.25">
      <c r="A2364">
        <v>2363</v>
      </c>
      <c r="B2364">
        <v>71.894608000000005</v>
      </c>
      <c r="C2364">
        <v>8.6894960000000001</v>
      </c>
      <c r="D2364">
        <v>75.998016000000007</v>
      </c>
      <c r="E2364">
        <v>6.8627039999999999</v>
      </c>
      <c r="F2364">
        <v>62.536903000000002</v>
      </c>
      <c r="G2364">
        <v>9.158042</v>
      </c>
    </row>
    <row r="2365" spans="1:15" x14ac:dyDescent="0.25">
      <c r="A2365">
        <v>2364</v>
      </c>
      <c r="B2365">
        <v>71.894608000000005</v>
      </c>
      <c r="C2365">
        <v>8.6894960000000001</v>
      </c>
      <c r="D2365">
        <v>75.998016000000007</v>
      </c>
      <c r="E2365">
        <v>6.8627039999999999</v>
      </c>
      <c r="F2365">
        <v>62.536903000000002</v>
      </c>
      <c r="G2365">
        <v>9.158042</v>
      </c>
    </row>
    <row r="2366" spans="1:15" x14ac:dyDescent="0.25">
      <c r="A2366">
        <v>2365</v>
      </c>
      <c r="B2366">
        <v>71.894608000000005</v>
      </c>
      <c r="C2366">
        <v>8.6894960000000001</v>
      </c>
      <c r="D2366">
        <v>75.998016000000007</v>
      </c>
      <c r="E2366">
        <v>6.8627039999999999</v>
      </c>
      <c r="F2366">
        <v>62.536903000000002</v>
      </c>
      <c r="G2366">
        <v>9.158042</v>
      </c>
    </row>
    <row r="2367" spans="1:15" x14ac:dyDescent="0.25">
      <c r="A2367">
        <v>2366</v>
      </c>
      <c r="B2367">
        <v>70.757896000000002</v>
      </c>
      <c r="C2367">
        <v>7.6514680000000004</v>
      </c>
      <c r="D2367">
        <v>75.998016000000007</v>
      </c>
      <c r="E2367">
        <v>6.8627039999999999</v>
      </c>
      <c r="F2367">
        <v>62.536903000000002</v>
      </c>
      <c r="G2367">
        <v>9.158042</v>
      </c>
      <c r="H2367">
        <v>67.356612000000013</v>
      </c>
      <c r="I2367">
        <v>5.797364</v>
      </c>
    </row>
    <row r="2368" spans="1:15" x14ac:dyDescent="0.25">
      <c r="A2368">
        <v>2367</v>
      </c>
      <c r="D2368">
        <v>75.998016000000007</v>
      </c>
      <c r="E2368">
        <v>6.8627039999999999</v>
      </c>
      <c r="F2368">
        <v>62.536903000000002</v>
      </c>
      <c r="G2368">
        <v>9.158042</v>
      </c>
      <c r="H2368">
        <v>67.39661000000001</v>
      </c>
      <c r="I2368">
        <v>5.5781749999999999</v>
      </c>
    </row>
    <row r="2369" spans="1:9" x14ac:dyDescent="0.25">
      <c r="A2369">
        <v>2368</v>
      </c>
      <c r="D2369">
        <v>75.998016000000007</v>
      </c>
      <c r="E2369">
        <v>6.8627039999999999</v>
      </c>
      <c r="H2369">
        <v>67.39661000000001</v>
      </c>
      <c r="I2369">
        <v>5.5781749999999999</v>
      </c>
    </row>
    <row r="2370" spans="1:9" x14ac:dyDescent="0.25">
      <c r="A2370">
        <v>2369</v>
      </c>
      <c r="D2370">
        <v>75.998016000000007</v>
      </c>
      <c r="E2370">
        <v>6.8627039999999999</v>
      </c>
      <c r="H2370">
        <v>67.39661000000001</v>
      </c>
      <c r="I2370">
        <v>5.5781749999999999</v>
      </c>
    </row>
    <row r="2371" spans="1:9" x14ac:dyDescent="0.25">
      <c r="A2371">
        <v>2370</v>
      </c>
      <c r="D2371">
        <v>75.948581000000004</v>
      </c>
      <c r="E2371">
        <v>6.9120889999999999</v>
      </c>
      <c r="H2371">
        <v>67.39661000000001</v>
      </c>
      <c r="I2371">
        <v>5.5781749999999999</v>
      </c>
    </row>
    <row r="2372" spans="1:9" x14ac:dyDescent="0.25">
      <c r="A2372">
        <v>2371</v>
      </c>
      <c r="D2372">
        <v>75.948581000000004</v>
      </c>
      <c r="E2372">
        <v>6.9120889999999999</v>
      </c>
      <c r="H2372">
        <v>67.39661000000001</v>
      </c>
      <c r="I2372">
        <v>5.5781749999999999</v>
      </c>
    </row>
    <row r="2373" spans="1:9" x14ac:dyDescent="0.25">
      <c r="A2373">
        <v>2372</v>
      </c>
      <c r="D2373">
        <v>75.948581000000004</v>
      </c>
      <c r="E2373">
        <v>6.9120889999999999</v>
      </c>
      <c r="H2373">
        <v>67.39661000000001</v>
      </c>
      <c r="I2373">
        <v>5.5781749999999999</v>
      </c>
    </row>
    <row r="2374" spans="1:9" x14ac:dyDescent="0.25">
      <c r="A2374">
        <v>2373</v>
      </c>
      <c r="D2374">
        <v>75.948581000000004</v>
      </c>
      <c r="E2374">
        <v>6.9120889999999999</v>
      </c>
      <c r="H2374">
        <v>67.39661000000001</v>
      </c>
      <c r="I2374">
        <v>5.5781749999999999</v>
      </c>
    </row>
    <row r="2375" spans="1:9" x14ac:dyDescent="0.25">
      <c r="A2375">
        <v>2374</v>
      </c>
      <c r="D2375">
        <v>75.948581000000004</v>
      </c>
      <c r="E2375">
        <v>6.9120889999999999</v>
      </c>
      <c r="H2375">
        <v>67.39661000000001</v>
      </c>
      <c r="I2375">
        <v>5.5781749999999999</v>
      </c>
    </row>
    <row r="2376" spans="1:9" x14ac:dyDescent="0.25">
      <c r="A2376">
        <v>2375</v>
      </c>
      <c r="D2376">
        <v>75.948581000000004</v>
      </c>
      <c r="E2376">
        <v>6.9120889999999999</v>
      </c>
      <c r="H2376">
        <v>67.39661000000001</v>
      </c>
      <c r="I2376">
        <v>5.5781749999999999</v>
      </c>
    </row>
    <row r="2377" spans="1:9" x14ac:dyDescent="0.25">
      <c r="A2377">
        <v>2376</v>
      </c>
      <c r="B2377">
        <v>80.952044000000001</v>
      </c>
      <c r="C2377">
        <v>9.5225139999999993</v>
      </c>
      <c r="D2377">
        <v>75.948581000000004</v>
      </c>
      <c r="E2377">
        <v>6.9120889999999999</v>
      </c>
      <c r="H2377">
        <v>67.39661000000001</v>
      </c>
      <c r="I2377">
        <v>5.5781749999999999</v>
      </c>
    </row>
    <row r="2378" spans="1:9" x14ac:dyDescent="0.25">
      <c r="A2378">
        <v>2377</v>
      </c>
      <c r="B2378">
        <v>80.991277000000011</v>
      </c>
      <c r="C2378">
        <v>9.4794040000000006</v>
      </c>
      <c r="D2378">
        <v>75.948581000000004</v>
      </c>
      <c r="E2378">
        <v>6.9120889999999999</v>
      </c>
      <c r="H2378">
        <v>67.39661000000001</v>
      </c>
      <c r="I2378">
        <v>5.5781749999999999</v>
      </c>
    </row>
    <row r="2379" spans="1:9" x14ac:dyDescent="0.25">
      <c r="A2379">
        <v>2378</v>
      </c>
      <c r="B2379">
        <v>80.991277000000011</v>
      </c>
      <c r="C2379">
        <v>9.4794040000000006</v>
      </c>
      <c r="D2379">
        <v>75.927561000000011</v>
      </c>
      <c r="E2379">
        <v>6.8834169999999997</v>
      </c>
      <c r="H2379">
        <v>67.39661000000001</v>
      </c>
      <c r="I2379">
        <v>5.5781749999999999</v>
      </c>
    </row>
    <row r="2380" spans="1:9" x14ac:dyDescent="0.25">
      <c r="A2380">
        <v>2379</v>
      </c>
      <c r="B2380">
        <v>80.991277000000011</v>
      </c>
      <c r="C2380">
        <v>9.4794040000000006</v>
      </c>
      <c r="H2380">
        <v>67.39661000000001</v>
      </c>
      <c r="I2380">
        <v>5.5781749999999999</v>
      </c>
    </row>
    <row r="2381" spans="1:9" x14ac:dyDescent="0.25">
      <c r="A2381">
        <v>2380</v>
      </c>
      <c r="B2381">
        <v>80.991277000000011</v>
      </c>
      <c r="C2381">
        <v>9.4794040000000006</v>
      </c>
      <c r="H2381">
        <v>67.39661000000001</v>
      </c>
      <c r="I2381">
        <v>5.5781749999999999</v>
      </c>
    </row>
    <row r="2382" spans="1:9" x14ac:dyDescent="0.25">
      <c r="A2382">
        <v>2381</v>
      </c>
      <c r="B2382">
        <v>80.991277000000011</v>
      </c>
      <c r="C2382">
        <v>9.4794040000000006</v>
      </c>
      <c r="F2382">
        <v>73.423048000000009</v>
      </c>
      <c r="G2382">
        <v>9.6080199999999998</v>
      </c>
      <c r="H2382">
        <v>67.39661000000001</v>
      </c>
      <c r="I2382">
        <v>5.5781749999999999</v>
      </c>
    </row>
    <row r="2383" spans="1:9" x14ac:dyDescent="0.25">
      <c r="A2383">
        <v>2382</v>
      </c>
      <c r="B2383">
        <v>80.991277000000011</v>
      </c>
      <c r="C2383">
        <v>9.4794040000000006</v>
      </c>
      <c r="F2383">
        <v>73.427232000000004</v>
      </c>
      <c r="G2383">
        <v>9.627561</v>
      </c>
      <c r="H2383">
        <v>67.39661000000001</v>
      </c>
      <c r="I2383">
        <v>5.5781749999999999</v>
      </c>
    </row>
    <row r="2384" spans="1:9" x14ac:dyDescent="0.25">
      <c r="A2384">
        <v>2383</v>
      </c>
      <c r="B2384">
        <v>80.991277000000011</v>
      </c>
      <c r="C2384">
        <v>9.4794040000000006</v>
      </c>
      <c r="F2384">
        <v>73.427232000000004</v>
      </c>
      <c r="G2384">
        <v>9.627561</v>
      </c>
      <c r="H2384">
        <v>67.39661000000001</v>
      </c>
      <c r="I2384">
        <v>5.5781749999999999</v>
      </c>
    </row>
    <row r="2385" spans="1:9" x14ac:dyDescent="0.25">
      <c r="A2385">
        <v>2384</v>
      </c>
      <c r="B2385">
        <v>80.991277000000011</v>
      </c>
      <c r="C2385">
        <v>9.4794040000000006</v>
      </c>
      <c r="F2385">
        <v>73.427232000000004</v>
      </c>
      <c r="G2385">
        <v>9.627561</v>
      </c>
      <c r="H2385">
        <v>67.39661000000001</v>
      </c>
      <c r="I2385">
        <v>5.5781749999999999</v>
      </c>
    </row>
    <row r="2386" spans="1:9" x14ac:dyDescent="0.25">
      <c r="A2386">
        <v>2385</v>
      </c>
      <c r="B2386">
        <v>80.991277000000011</v>
      </c>
      <c r="C2386">
        <v>9.4794040000000006</v>
      </c>
      <c r="F2386">
        <v>73.427232000000004</v>
      </c>
      <c r="G2386">
        <v>9.627561</v>
      </c>
      <c r="H2386">
        <v>67.39661000000001</v>
      </c>
      <c r="I2386">
        <v>5.5781749999999999</v>
      </c>
    </row>
    <row r="2387" spans="1:9" x14ac:dyDescent="0.25">
      <c r="A2387">
        <v>2386</v>
      </c>
      <c r="B2387">
        <v>80.991277000000011</v>
      </c>
      <c r="C2387">
        <v>9.4794040000000006</v>
      </c>
      <c r="F2387">
        <v>73.427232000000004</v>
      </c>
      <c r="G2387">
        <v>9.627561</v>
      </c>
      <c r="H2387">
        <v>67.356612000000013</v>
      </c>
      <c r="I2387">
        <v>5.797364</v>
      </c>
    </row>
    <row r="2388" spans="1:9" x14ac:dyDescent="0.25">
      <c r="A2388">
        <v>2387</v>
      </c>
      <c r="B2388">
        <v>80.991277000000011</v>
      </c>
      <c r="C2388">
        <v>9.4794040000000006</v>
      </c>
      <c r="F2388">
        <v>73.427232000000004</v>
      </c>
      <c r="G2388">
        <v>9.627561</v>
      </c>
      <c r="H2388">
        <v>67.356612000000013</v>
      </c>
      <c r="I2388">
        <v>5.797364</v>
      </c>
    </row>
    <row r="2389" spans="1:9" x14ac:dyDescent="0.25">
      <c r="A2389">
        <v>2388</v>
      </c>
      <c r="B2389">
        <v>80.991277000000011</v>
      </c>
      <c r="C2389">
        <v>9.4794040000000006</v>
      </c>
      <c r="F2389">
        <v>73.427232000000004</v>
      </c>
      <c r="G2389">
        <v>9.627561</v>
      </c>
    </row>
    <row r="2390" spans="1:9" x14ac:dyDescent="0.25">
      <c r="A2390">
        <v>2389</v>
      </c>
      <c r="B2390">
        <v>80.991277000000011</v>
      </c>
      <c r="C2390">
        <v>9.4794040000000006</v>
      </c>
      <c r="F2390">
        <v>73.427232000000004</v>
      </c>
      <c r="G2390">
        <v>9.627561</v>
      </c>
    </row>
    <row r="2391" spans="1:9" x14ac:dyDescent="0.25">
      <c r="A2391">
        <v>2390</v>
      </c>
      <c r="B2391">
        <v>80.952044000000001</v>
      </c>
      <c r="C2391">
        <v>9.5225139999999993</v>
      </c>
      <c r="D2391">
        <v>87.170088000000007</v>
      </c>
      <c r="E2391">
        <v>7.9025990000000004</v>
      </c>
      <c r="F2391">
        <v>73.427232000000004</v>
      </c>
      <c r="G2391">
        <v>9.627561</v>
      </c>
    </row>
    <row r="2392" spans="1:9" x14ac:dyDescent="0.25">
      <c r="A2392">
        <v>2391</v>
      </c>
      <c r="B2392">
        <v>80.952044000000001</v>
      </c>
      <c r="C2392">
        <v>9.5225139999999993</v>
      </c>
      <c r="D2392">
        <v>87.220545000000016</v>
      </c>
      <c r="E2392">
        <v>7.9488719999999997</v>
      </c>
      <c r="F2392">
        <v>73.427232000000004</v>
      </c>
      <c r="G2392">
        <v>9.627561</v>
      </c>
    </row>
    <row r="2393" spans="1:9" x14ac:dyDescent="0.25">
      <c r="A2393">
        <v>2392</v>
      </c>
      <c r="B2393">
        <v>80.952044000000001</v>
      </c>
      <c r="C2393">
        <v>9.5225139999999993</v>
      </c>
      <c r="D2393">
        <v>87.220545000000016</v>
      </c>
      <c r="E2393">
        <v>7.9488719999999997</v>
      </c>
      <c r="F2393">
        <v>73.427232000000004</v>
      </c>
      <c r="G2393">
        <v>9.627561</v>
      </c>
    </row>
    <row r="2394" spans="1:9" x14ac:dyDescent="0.25">
      <c r="A2394">
        <v>2393</v>
      </c>
      <c r="D2394">
        <v>87.220545000000016</v>
      </c>
      <c r="E2394">
        <v>7.9488719999999997</v>
      </c>
      <c r="F2394">
        <v>73.427232000000004</v>
      </c>
      <c r="G2394">
        <v>9.627561</v>
      </c>
    </row>
    <row r="2395" spans="1:9" x14ac:dyDescent="0.25">
      <c r="A2395">
        <v>2394</v>
      </c>
      <c r="D2395">
        <v>87.220545000000016</v>
      </c>
      <c r="E2395">
        <v>7.9488719999999997</v>
      </c>
      <c r="F2395">
        <v>73.427232000000004</v>
      </c>
      <c r="G2395">
        <v>9.627561</v>
      </c>
    </row>
    <row r="2396" spans="1:9" x14ac:dyDescent="0.25">
      <c r="A2396">
        <v>2395</v>
      </c>
      <c r="D2396">
        <v>87.220545000000016</v>
      </c>
      <c r="E2396">
        <v>7.9488719999999997</v>
      </c>
      <c r="F2396">
        <v>73.427232000000004</v>
      </c>
      <c r="G2396">
        <v>9.627561</v>
      </c>
    </row>
    <row r="2397" spans="1:9" x14ac:dyDescent="0.25">
      <c r="A2397">
        <v>2396</v>
      </c>
      <c r="D2397">
        <v>87.220545000000016</v>
      </c>
      <c r="E2397">
        <v>7.9488719999999997</v>
      </c>
      <c r="F2397">
        <v>73.427232000000004</v>
      </c>
      <c r="G2397">
        <v>9.627561</v>
      </c>
    </row>
    <row r="2398" spans="1:9" x14ac:dyDescent="0.25">
      <c r="A2398">
        <v>2397</v>
      </c>
      <c r="D2398">
        <v>87.220545000000016</v>
      </c>
      <c r="E2398">
        <v>7.9488719999999997</v>
      </c>
      <c r="F2398">
        <v>73.427232000000004</v>
      </c>
      <c r="G2398">
        <v>9.627561</v>
      </c>
    </row>
    <row r="2399" spans="1:9" x14ac:dyDescent="0.25">
      <c r="A2399">
        <v>2398</v>
      </c>
      <c r="D2399">
        <v>87.220545000000016</v>
      </c>
      <c r="E2399">
        <v>7.9488719999999997</v>
      </c>
      <c r="F2399">
        <v>73.427232000000004</v>
      </c>
      <c r="G2399">
        <v>9.627561</v>
      </c>
      <c r="H2399">
        <v>79.810318000000009</v>
      </c>
      <c r="I2399">
        <v>6.9650449999999999</v>
      </c>
    </row>
    <row r="2400" spans="1:9" x14ac:dyDescent="0.25">
      <c r="A2400">
        <v>2399</v>
      </c>
      <c r="D2400">
        <v>87.220545000000016</v>
      </c>
      <c r="E2400">
        <v>7.9488719999999997</v>
      </c>
      <c r="F2400">
        <v>73.423048000000009</v>
      </c>
      <c r="G2400">
        <v>9.6080199999999998</v>
      </c>
      <c r="H2400">
        <v>79.854193000000009</v>
      </c>
      <c r="I2400">
        <v>6.8627039999999999</v>
      </c>
    </row>
    <row r="2401" spans="1:9" x14ac:dyDescent="0.25">
      <c r="A2401">
        <v>2400</v>
      </c>
      <c r="D2401">
        <v>87.220545000000016</v>
      </c>
      <c r="E2401">
        <v>7.9488719999999997</v>
      </c>
      <c r="H2401">
        <v>79.854193000000009</v>
      </c>
      <c r="I2401">
        <v>6.8627039999999999</v>
      </c>
    </row>
    <row r="2402" spans="1:9" x14ac:dyDescent="0.25">
      <c r="A2402">
        <v>2401</v>
      </c>
      <c r="D2402">
        <v>87.220545000000016</v>
      </c>
      <c r="E2402">
        <v>7.9488719999999997</v>
      </c>
      <c r="H2402">
        <v>79.854193000000009</v>
      </c>
      <c r="I2402">
        <v>6.8627039999999999</v>
      </c>
    </row>
    <row r="2403" spans="1:9" x14ac:dyDescent="0.25">
      <c r="A2403">
        <v>2402</v>
      </c>
      <c r="D2403">
        <v>87.220545000000016</v>
      </c>
      <c r="E2403">
        <v>7.9488719999999997</v>
      </c>
      <c r="H2403">
        <v>79.854193000000009</v>
      </c>
      <c r="I2403">
        <v>6.8627039999999999</v>
      </c>
    </row>
    <row r="2404" spans="1:9" x14ac:dyDescent="0.25">
      <c r="A2404">
        <v>2403</v>
      </c>
      <c r="B2404">
        <v>92.806069000000008</v>
      </c>
      <c r="C2404">
        <v>11.281606999999999</v>
      </c>
      <c r="D2404">
        <v>87.220545000000016</v>
      </c>
      <c r="E2404">
        <v>7.9488719999999997</v>
      </c>
      <c r="H2404">
        <v>79.854193000000009</v>
      </c>
      <c r="I2404">
        <v>6.8627039999999999</v>
      </c>
    </row>
    <row r="2405" spans="1:9" x14ac:dyDescent="0.25">
      <c r="A2405">
        <v>2404</v>
      </c>
      <c r="B2405">
        <v>92.757653000000005</v>
      </c>
      <c r="C2405">
        <v>11.207426999999999</v>
      </c>
      <c r="D2405">
        <v>87.170088000000007</v>
      </c>
      <c r="E2405">
        <v>7.9025990000000004</v>
      </c>
      <c r="H2405">
        <v>79.854193000000009</v>
      </c>
      <c r="I2405">
        <v>6.8627039999999999</v>
      </c>
    </row>
    <row r="2406" spans="1:9" x14ac:dyDescent="0.25">
      <c r="A2406">
        <v>2405</v>
      </c>
      <c r="B2406">
        <v>92.757653000000005</v>
      </c>
      <c r="C2406">
        <v>11.256812</v>
      </c>
      <c r="H2406">
        <v>79.854193000000009</v>
      </c>
      <c r="I2406">
        <v>6.8627039999999999</v>
      </c>
    </row>
    <row r="2407" spans="1:9" x14ac:dyDescent="0.25">
      <c r="A2407">
        <v>2406</v>
      </c>
      <c r="B2407">
        <v>92.757653000000005</v>
      </c>
      <c r="C2407">
        <v>11.256812</v>
      </c>
      <c r="H2407">
        <v>79.854193000000009</v>
      </c>
      <c r="I2407">
        <v>6.8627039999999999</v>
      </c>
    </row>
    <row r="2408" spans="1:9" x14ac:dyDescent="0.25">
      <c r="A2408">
        <v>2407</v>
      </c>
      <c r="B2408">
        <v>92.757653000000005</v>
      </c>
      <c r="C2408">
        <v>11.256812</v>
      </c>
      <c r="H2408">
        <v>79.854193000000009</v>
      </c>
      <c r="I2408">
        <v>6.8627039999999999</v>
      </c>
    </row>
    <row r="2409" spans="1:9" x14ac:dyDescent="0.25">
      <c r="A2409">
        <v>2408</v>
      </c>
      <c r="B2409">
        <v>92.757653000000005</v>
      </c>
      <c r="C2409">
        <v>11.256812</v>
      </c>
      <c r="H2409">
        <v>79.854193000000009</v>
      </c>
      <c r="I2409">
        <v>6.8627039999999999</v>
      </c>
    </row>
    <row r="2410" spans="1:9" x14ac:dyDescent="0.25">
      <c r="A2410">
        <v>2409</v>
      </c>
      <c r="B2410">
        <v>92.757653000000005</v>
      </c>
      <c r="C2410">
        <v>11.256812</v>
      </c>
      <c r="H2410">
        <v>79.854193000000009</v>
      </c>
      <c r="I2410">
        <v>6.8627039999999999</v>
      </c>
    </row>
    <row r="2411" spans="1:9" x14ac:dyDescent="0.25">
      <c r="A2411">
        <v>2410</v>
      </c>
      <c r="B2411">
        <v>92.757653000000005</v>
      </c>
      <c r="C2411">
        <v>11.256812</v>
      </c>
      <c r="H2411">
        <v>79.854193000000009</v>
      </c>
      <c r="I2411">
        <v>6.8627039999999999</v>
      </c>
    </row>
    <row r="2412" spans="1:9" x14ac:dyDescent="0.25">
      <c r="A2412">
        <v>2411</v>
      </c>
      <c r="B2412">
        <v>92.757653000000005</v>
      </c>
      <c r="C2412">
        <v>11.256812</v>
      </c>
      <c r="H2412">
        <v>79.854193000000009</v>
      </c>
      <c r="I2412">
        <v>6.8627039999999999</v>
      </c>
    </row>
    <row r="2413" spans="1:9" x14ac:dyDescent="0.25">
      <c r="A2413">
        <v>2412</v>
      </c>
      <c r="B2413">
        <v>92.757653000000005</v>
      </c>
      <c r="C2413">
        <v>11.256812</v>
      </c>
      <c r="F2413">
        <v>85.991528000000002</v>
      </c>
      <c r="G2413">
        <v>11.749898</v>
      </c>
      <c r="H2413">
        <v>79.810318000000009</v>
      </c>
      <c r="I2413">
        <v>6.9650449999999999</v>
      </c>
    </row>
    <row r="2414" spans="1:9" x14ac:dyDescent="0.25">
      <c r="A2414">
        <v>2413</v>
      </c>
      <c r="B2414">
        <v>92.757653000000005</v>
      </c>
      <c r="C2414">
        <v>11.256812</v>
      </c>
      <c r="F2414">
        <v>85.984587000000005</v>
      </c>
      <c r="G2414">
        <v>11.750562</v>
      </c>
      <c r="H2414">
        <v>79.810318000000009</v>
      </c>
      <c r="I2414">
        <v>6.9650449999999999</v>
      </c>
    </row>
    <row r="2415" spans="1:9" x14ac:dyDescent="0.25">
      <c r="A2415">
        <v>2414</v>
      </c>
      <c r="B2415">
        <v>92.757653000000005</v>
      </c>
      <c r="C2415">
        <v>11.256812</v>
      </c>
      <c r="F2415">
        <v>85.984587000000005</v>
      </c>
      <c r="G2415">
        <v>11.750562</v>
      </c>
    </row>
    <row r="2416" spans="1:9" x14ac:dyDescent="0.25">
      <c r="A2416">
        <v>2415</v>
      </c>
      <c r="B2416">
        <v>92.757653000000005</v>
      </c>
      <c r="C2416">
        <v>11.256812</v>
      </c>
      <c r="D2416">
        <v>100.71453500000001</v>
      </c>
      <c r="E2416">
        <v>8.1833489999999998</v>
      </c>
      <c r="F2416">
        <v>85.984587000000005</v>
      </c>
      <c r="G2416">
        <v>11.750562</v>
      </c>
    </row>
    <row r="2417" spans="1:9" x14ac:dyDescent="0.25">
      <c r="A2417">
        <v>2416</v>
      </c>
      <c r="B2417">
        <v>92.806069000000008</v>
      </c>
      <c r="C2417">
        <v>11.281606999999999</v>
      </c>
      <c r="D2417">
        <v>100.76667500000001</v>
      </c>
      <c r="E2417">
        <v>8.2451319999999999</v>
      </c>
      <c r="F2417">
        <v>85.984587000000005</v>
      </c>
      <c r="G2417">
        <v>11.750562</v>
      </c>
    </row>
    <row r="2418" spans="1:9" x14ac:dyDescent="0.25">
      <c r="A2418">
        <v>2417</v>
      </c>
      <c r="D2418">
        <v>100.76667500000001</v>
      </c>
      <c r="E2418">
        <v>8.2451319999999999</v>
      </c>
      <c r="F2418">
        <v>85.984587000000005</v>
      </c>
      <c r="G2418">
        <v>11.750562</v>
      </c>
    </row>
    <row r="2419" spans="1:9" x14ac:dyDescent="0.25">
      <c r="A2419">
        <v>2418</v>
      </c>
      <c r="D2419">
        <v>100.76667500000001</v>
      </c>
      <c r="E2419">
        <v>8.2451319999999999</v>
      </c>
      <c r="F2419">
        <v>85.984587000000005</v>
      </c>
      <c r="G2419">
        <v>11.750562</v>
      </c>
    </row>
    <row r="2420" spans="1:9" x14ac:dyDescent="0.25">
      <c r="A2420">
        <v>2419</v>
      </c>
      <c r="D2420">
        <v>100.76667500000001</v>
      </c>
      <c r="E2420">
        <v>8.2451319999999999</v>
      </c>
      <c r="F2420">
        <v>85.984587000000005</v>
      </c>
      <c r="G2420">
        <v>11.750562</v>
      </c>
    </row>
    <row r="2421" spans="1:9" x14ac:dyDescent="0.25">
      <c r="A2421">
        <v>2420</v>
      </c>
      <c r="D2421">
        <v>100.76667500000001</v>
      </c>
      <c r="E2421">
        <v>8.2451319999999999</v>
      </c>
      <c r="F2421">
        <v>85.984587000000005</v>
      </c>
      <c r="G2421">
        <v>11.750562</v>
      </c>
    </row>
    <row r="2422" spans="1:9" x14ac:dyDescent="0.25">
      <c r="A2422">
        <v>2421</v>
      </c>
      <c r="D2422">
        <v>100.76667500000001</v>
      </c>
      <c r="E2422">
        <v>8.2451319999999999</v>
      </c>
      <c r="F2422">
        <v>85.984587000000005</v>
      </c>
      <c r="G2422">
        <v>11.750562</v>
      </c>
    </row>
    <row r="2423" spans="1:9" x14ac:dyDescent="0.25">
      <c r="A2423">
        <v>2422</v>
      </c>
      <c r="D2423">
        <v>100.76667500000001</v>
      </c>
      <c r="E2423">
        <v>8.2451319999999999</v>
      </c>
      <c r="F2423">
        <v>85.984587000000005</v>
      </c>
      <c r="G2423">
        <v>11.750562</v>
      </c>
    </row>
    <row r="2424" spans="1:9" x14ac:dyDescent="0.25">
      <c r="A2424">
        <v>2423</v>
      </c>
      <c r="D2424">
        <v>100.76667500000001</v>
      </c>
      <c r="E2424">
        <v>8.2451319999999999</v>
      </c>
      <c r="F2424">
        <v>85.984587000000005</v>
      </c>
      <c r="G2424">
        <v>11.750562</v>
      </c>
    </row>
    <row r="2425" spans="1:9" x14ac:dyDescent="0.25">
      <c r="A2425">
        <v>2424</v>
      </c>
      <c r="D2425">
        <v>100.76667500000001</v>
      </c>
      <c r="E2425">
        <v>8.2451319999999999</v>
      </c>
      <c r="F2425">
        <v>85.984587000000005</v>
      </c>
      <c r="G2425">
        <v>11.750562</v>
      </c>
    </row>
    <row r="2426" spans="1:9" x14ac:dyDescent="0.25">
      <c r="A2426">
        <v>2425</v>
      </c>
      <c r="D2426">
        <v>100.76667500000001</v>
      </c>
      <c r="E2426">
        <v>8.2451319999999999</v>
      </c>
      <c r="F2426">
        <v>85.984587000000005</v>
      </c>
      <c r="G2426">
        <v>11.750562</v>
      </c>
    </row>
    <row r="2427" spans="1:9" x14ac:dyDescent="0.25">
      <c r="A2427">
        <v>2426</v>
      </c>
      <c r="D2427">
        <v>100.76667500000001</v>
      </c>
      <c r="E2427">
        <v>8.2451319999999999</v>
      </c>
      <c r="F2427">
        <v>85.991528000000002</v>
      </c>
      <c r="G2427">
        <v>11.749898</v>
      </c>
    </row>
    <row r="2428" spans="1:9" x14ac:dyDescent="0.25">
      <c r="A2428">
        <v>2427</v>
      </c>
      <c r="B2428">
        <v>107.24848200000001</v>
      </c>
      <c r="C2428">
        <v>11.106769</v>
      </c>
      <c r="D2428">
        <v>100.76667500000001</v>
      </c>
      <c r="E2428">
        <v>8.2451319999999999</v>
      </c>
      <c r="F2428">
        <v>85.991528000000002</v>
      </c>
      <c r="G2428">
        <v>11.749898</v>
      </c>
    </row>
    <row r="2429" spans="1:9" x14ac:dyDescent="0.25">
      <c r="A2429">
        <v>2428</v>
      </c>
      <c r="B2429">
        <v>107.243123</v>
      </c>
      <c r="C2429">
        <v>11.009937000000001</v>
      </c>
      <c r="D2429">
        <v>100.76667500000001</v>
      </c>
      <c r="E2429">
        <v>8.2451319999999999</v>
      </c>
      <c r="H2429">
        <v>94.644646000000009</v>
      </c>
      <c r="I2429">
        <v>8.2597229999999993</v>
      </c>
    </row>
    <row r="2430" spans="1:9" x14ac:dyDescent="0.25">
      <c r="A2430">
        <v>2429</v>
      </c>
      <c r="B2430">
        <v>107.243123</v>
      </c>
      <c r="C2430">
        <v>11.009937000000001</v>
      </c>
      <c r="D2430">
        <v>100.71453500000001</v>
      </c>
      <c r="E2430">
        <v>8.1833489999999998</v>
      </c>
      <c r="H2430">
        <v>94.636330000000015</v>
      </c>
      <c r="I2430">
        <v>8.2451319999999999</v>
      </c>
    </row>
    <row r="2431" spans="1:9" x14ac:dyDescent="0.25">
      <c r="A2431">
        <v>2430</v>
      </c>
      <c r="B2431">
        <v>107.243123</v>
      </c>
      <c r="C2431">
        <v>11.009937000000001</v>
      </c>
      <c r="H2431">
        <v>94.636330000000015</v>
      </c>
      <c r="I2431">
        <v>8.2451319999999999</v>
      </c>
    </row>
    <row r="2432" spans="1:9" x14ac:dyDescent="0.25">
      <c r="A2432">
        <v>2431</v>
      </c>
      <c r="B2432">
        <v>107.243123</v>
      </c>
      <c r="C2432">
        <v>11.009937000000001</v>
      </c>
      <c r="H2432">
        <v>94.636330000000015</v>
      </c>
      <c r="I2432">
        <v>8.2451319999999999</v>
      </c>
    </row>
    <row r="2433" spans="1:9" x14ac:dyDescent="0.25">
      <c r="A2433">
        <v>2432</v>
      </c>
      <c r="B2433">
        <v>107.243123</v>
      </c>
      <c r="C2433">
        <v>11.009937000000001</v>
      </c>
      <c r="H2433">
        <v>94.636330000000015</v>
      </c>
      <c r="I2433">
        <v>8.2451319999999999</v>
      </c>
    </row>
    <row r="2434" spans="1:9" x14ac:dyDescent="0.25">
      <c r="A2434">
        <v>2433</v>
      </c>
      <c r="B2434">
        <v>107.243123</v>
      </c>
      <c r="C2434">
        <v>11.009937000000001</v>
      </c>
      <c r="H2434">
        <v>94.636330000000015</v>
      </c>
      <c r="I2434">
        <v>8.2451319999999999</v>
      </c>
    </row>
    <row r="2435" spans="1:9" x14ac:dyDescent="0.25">
      <c r="A2435">
        <v>2434</v>
      </c>
      <c r="B2435">
        <v>107.243123</v>
      </c>
      <c r="C2435">
        <v>11.009937000000001</v>
      </c>
      <c r="H2435">
        <v>94.636330000000015</v>
      </c>
      <c r="I2435">
        <v>8.2451319999999999</v>
      </c>
    </row>
    <row r="2436" spans="1:9" x14ac:dyDescent="0.25">
      <c r="A2436">
        <v>2435</v>
      </c>
      <c r="B2436">
        <v>107.243123</v>
      </c>
      <c r="C2436">
        <v>11.009937000000001</v>
      </c>
      <c r="H2436">
        <v>94.636330000000015</v>
      </c>
      <c r="I2436">
        <v>8.2451319999999999</v>
      </c>
    </row>
    <row r="2437" spans="1:9" x14ac:dyDescent="0.25">
      <c r="A2437">
        <v>2436</v>
      </c>
      <c r="B2437">
        <v>107.243123</v>
      </c>
      <c r="C2437">
        <v>11.009937000000001</v>
      </c>
      <c r="H2437">
        <v>94.636330000000015</v>
      </c>
      <c r="I2437">
        <v>8.2451319999999999</v>
      </c>
    </row>
    <row r="2438" spans="1:9" x14ac:dyDescent="0.25">
      <c r="A2438">
        <v>2437</v>
      </c>
      <c r="B2438">
        <v>107.243123</v>
      </c>
      <c r="C2438">
        <v>11.009937000000001</v>
      </c>
      <c r="H2438">
        <v>94.636330000000015</v>
      </c>
      <c r="I2438">
        <v>8.2451319999999999</v>
      </c>
    </row>
    <row r="2439" spans="1:9" x14ac:dyDescent="0.25">
      <c r="A2439">
        <v>2438</v>
      </c>
      <c r="B2439">
        <v>107.243123</v>
      </c>
      <c r="C2439">
        <v>11.009937000000001</v>
      </c>
      <c r="H2439">
        <v>94.636330000000015</v>
      </c>
      <c r="I2439">
        <v>8.2451319999999999</v>
      </c>
    </row>
    <row r="2440" spans="1:9" x14ac:dyDescent="0.25">
      <c r="A2440">
        <v>2439</v>
      </c>
      <c r="B2440">
        <v>107.243123</v>
      </c>
      <c r="C2440">
        <v>11.009937000000001</v>
      </c>
      <c r="H2440">
        <v>94.636330000000015</v>
      </c>
      <c r="I2440">
        <v>8.2451319999999999</v>
      </c>
    </row>
    <row r="2441" spans="1:9" x14ac:dyDescent="0.25">
      <c r="A2441">
        <v>2440</v>
      </c>
      <c r="B2441">
        <v>107.24848200000001</v>
      </c>
      <c r="C2441">
        <v>11.106769</v>
      </c>
      <c r="D2441">
        <v>116.27045900000002</v>
      </c>
      <c r="E2441">
        <v>7.9577489999999997</v>
      </c>
      <c r="H2441">
        <v>94.644646000000009</v>
      </c>
      <c r="I2441">
        <v>8.2597229999999993</v>
      </c>
    </row>
    <row r="2442" spans="1:9" x14ac:dyDescent="0.25">
      <c r="A2442">
        <v>2441</v>
      </c>
      <c r="B2442">
        <v>107.24848200000001</v>
      </c>
      <c r="C2442">
        <v>11.106769</v>
      </c>
      <c r="D2442">
        <v>116.290356</v>
      </c>
      <c r="E2442">
        <v>7.8995379999999997</v>
      </c>
      <c r="F2442">
        <v>103.170224</v>
      </c>
      <c r="G2442">
        <v>12.675055</v>
      </c>
      <c r="H2442">
        <v>94.644646000000009</v>
      </c>
      <c r="I2442">
        <v>8.2597229999999993</v>
      </c>
    </row>
    <row r="2443" spans="1:9" x14ac:dyDescent="0.25">
      <c r="A2443">
        <v>2442</v>
      </c>
      <c r="D2443">
        <v>116.290356</v>
      </c>
      <c r="E2443">
        <v>7.8995379999999997</v>
      </c>
      <c r="F2443">
        <v>103.13971800000002</v>
      </c>
      <c r="G2443">
        <v>12.639239999999999</v>
      </c>
    </row>
    <row r="2444" spans="1:9" x14ac:dyDescent="0.25">
      <c r="A2444">
        <v>2443</v>
      </c>
      <c r="D2444">
        <v>116.290356</v>
      </c>
      <c r="E2444">
        <v>7.8995379999999997</v>
      </c>
      <c r="F2444">
        <v>103.13971800000002</v>
      </c>
      <c r="G2444">
        <v>12.639239999999999</v>
      </c>
    </row>
    <row r="2445" spans="1:9" x14ac:dyDescent="0.25">
      <c r="A2445">
        <v>2444</v>
      </c>
      <c r="D2445">
        <v>116.290356</v>
      </c>
      <c r="E2445">
        <v>7.8995379999999997</v>
      </c>
      <c r="F2445">
        <v>103.13971800000002</v>
      </c>
      <c r="G2445">
        <v>12.639239999999999</v>
      </c>
    </row>
    <row r="2446" spans="1:9" x14ac:dyDescent="0.25">
      <c r="A2446">
        <v>2445</v>
      </c>
      <c r="D2446">
        <v>116.290356</v>
      </c>
      <c r="E2446">
        <v>7.8995379999999997</v>
      </c>
      <c r="F2446">
        <v>103.13971800000002</v>
      </c>
      <c r="G2446">
        <v>12.639239999999999</v>
      </c>
    </row>
    <row r="2447" spans="1:9" x14ac:dyDescent="0.25">
      <c r="A2447">
        <v>2446</v>
      </c>
      <c r="D2447">
        <v>116.290356</v>
      </c>
      <c r="E2447">
        <v>7.8995379999999997</v>
      </c>
      <c r="F2447">
        <v>103.13971800000002</v>
      </c>
      <c r="G2447">
        <v>12.639239999999999</v>
      </c>
    </row>
    <row r="2448" spans="1:9" x14ac:dyDescent="0.25">
      <c r="A2448">
        <v>2447</v>
      </c>
      <c r="D2448">
        <v>116.290356</v>
      </c>
      <c r="E2448">
        <v>7.8995379999999997</v>
      </c>
      <c r="F2448">
        <v>103.13971800000002</v>
      </c>
      <c r="G2448">
        <v>12.639239999999999</v>
      </c>
    </row>
    <row r="2449" spans="1:9" x14ac:dyDescent="0.25">
      <c r="A2449">
        <v>2448</v>
      </c>
      <c r="D2449">
        <v>116.290356</v>
      </c>
      <c r="E2449">
        <v>7.8995379999999997</v>
      </c>
      <c r="F2449">
        <v>103.13971800000002</v>
      </c>
      <c r="G2449">
        <v>12.639239999999999</v>
      </c>
    </row>
    <row r="2450" spans="1:9" x14ac:dyDescent="0.25">
      <c r="A2450">
        <v>2449</v>
      </c>
      <c r="D2450">
        <v>116.290356</v>
      </c>
      <c r="E2450">
        <v>7.8995379999999997</v>
      </c>
      <c r="F2450">
        <v>103.13971800000002</v>
      </c>
      <c r="G2450">
        <v>12.639239999999999</v>
      </c>
    </row>
    <row r="2451" spans="1:9" x14ac:dyDescent="0.25">
      <c r="A2451">
        <v>2450</v>
      </c>
      <c r="D2451">
        <v>116.290356</v>
      </c>
      <c r="E2451">
        <v>7.8995379999999997</v>
      </c>
      <c r="F2451">
        <v>103.13971800000002</v>
      </c>
      <c r="G2451">
        <v>12.639239999999999</v>
      </c>
    </row>
    <row r="2452" spans="1:9" x14ac:dyDescent="0.25">
      <c r="A2452">
        <v>2451</v>
      </c>
      <c r="D2452">
        <v>116.290356</v>
      </c>
      <c r="E2452">
        <v>7.8995379999999997</v>
      </c>
      <c r="F2452">
        <v>103.13971800000002</v>
      </c>
      <c r="G2452">
        <v>12.639239999999999</v>
      </c>
    </row>
    <row r="2453" spans="1:9" x14ac:dyDescent="0.25">
      <c r="A2453">
        <v>2452</v>
      </c>
      <c r="B2453">
        <v>123.697934</v>
      </c>
      <c r="C2453">
        <v>10.066007000000001</v>
      </c>
      <c r="D2453">
        <v>116.290356</v>
      </c>
      <c r="E2453">
        <v>7.8995379999999997</v>
      </c>
      <c r="F2453">
        <v>103.13971800000002</v>
      </c>
      <c r="G2453">
        <v>12.639239999999999</v>
      </c>
    </row>
    <row r="2454" spans="1:9" x14ac:dyDescent="0.25">
      <c r="A2454">
        <v>2453</v>
      </c>
      <c r="B2454">
        <v>123.70613900000001</v>
      </c>
      <c r="C2454">
        <v>10.071873999999999</v>
      </c>
      <c r="D2454">
        <v>116.290356</v>
      </c>
      <c r="E2454">
        <v>7.8995379999999997</v>
      </c>
      <c r="F2454">
        <v>103.13971800000002</v>
      </c>
      <c r="G2454">
        <v>12.639239999999999</v>
      </c>
    </row>
    <row r="2455" spans="1:9" x14ac:dyDescent="0.25">
      <c r="A2455">
        <v>2454</v>
      </c>
      <c r="B2455">
        <v>123.70613900000001</v>
      </c>
      <c r="C2455">
        <v>10.071873999999999</v>
      </c>
      <c r="D2455">
        <v>116.27045900000002</v>
      </c>
      <c r="E2455">
        <v>7.9577489999999997</v>
      </c>
      <c r="F2455">
        <v>103.170224</v>
      </c>
      <c r="G2455">
        <v>12.675055</v>
      </c>
      <c r="H2455">
        <v>111.59228200000001</v>
      </c>
      <c r="I2455">
        <v>8.2264090000000003</v>
      </c>
    </row>
    <row r="2456" spans="1:9" x14ac:dyDescent="0.25">
      <c r="A2456">
        <v>2455</v>
      </c>
      <c r="B2456">
        <v>123.70613900000001</v>
      </c>
      <c r="C2456">
        <v>10.071873999999999</v>
      </c>
      <c r="H2456">
        <v>111.59371200000001</v>
      </c>
      <c r="I2456">
        <v>8.0476430000000008</v>
      </c>
    </row>
    <row r="2457" spans="1:9" x14ac:dyDescent="0.25">
      <c r="A2457">
        <v>2456</v>
      </c>
      <c r="B2457">
        <v>123.70613900000001</v>
      </c>
      <c r="C2457">
        <v>10.121259</v>
      </c>
      <c r="H2457">
        <v>111.59371200000001</v>
      </c>
      <c r="I2457">
        <v>8.0476430000000008</v>
      </c>
    </row>
    <row r="2458" spans="1:9" x14ac:dyDescent="0.25">
      <c r="A2458">
        <v>2457</v>
      </c>
      <c r="B2458">
        <v>123.70613900000001</v>
      </c>
      <c r="C2458">
        <v>10.121259</v>
      </c>
      <c r="H2458">
        <v>111.59371200000001</v>
      </c>
      <c r="I2458">
        <v>8.0476430000000008</v>
      </c>
    </row>
    <row r="2459" spans="1:9" x14ac:dyDescent="0.25">
      <c r="A2459">
        <v>2458</v>
      </c>
      <c r="B2459">
        <v>123.70613900000001</v>
      </c>
      <c r="C2459">
        <v>10.121259</v>
      </c>
      <c r="H2459">
        <v>111.59371200000001</v>
      </c>
      <c r="I2459">
        <v>8.0476430000000008</v>
      </c>
    </row>
    <row r="2460" spans="1:9" x14ac:dyDescent="0.25">
      <c r="A2460">
        <v>2459</v>
      </c>
      <c r="B2460">
        <v>123.70613900000001</v>
      </c>
      <c r="C2460">
        <v>10.121259</v>
      </c>
      <c r="H2460">
        <v>111.59371200000001</v>
      </c>
      <c r="I2460">
        <v>8.0476430000000008</v>
      </c>
    </row>
    <row r="2461" spans="1:9" x14ac:dyDescent="0.25">
      <c r="A2461">
        <v>2460</v>
      </c>
      <c r="B2461">
        <v>123.70613900000001</v>
      </c>
      <c r="C2461">
        <v>10.121259</v>
      </c>
      <c r="H2461">
        <v>111.59371200000001</v>
      </c>
      <c r="I2461">
        <v>8.0476430000000008</v>
      </c>
    </row>
    <row r="2462" spans="1:9" x14ac:dyDescent="0.25">
      <c r="A2462">
        <v>2461</v>
      </c>
      <c r="B2462">
        <v>123.70613900000001</v>
      </c>
      <c r="C2462">
        <v>10.121259</v>
      </c>
      <c r="H2462">
        <v>111.59371200000001</v>
      </c>
      <c r="I2462">
        <v>8.0476430000000008</v>
      </c>
    </row>
    <row r="2463" spans="1:9" x14ac:dyDescent="0.25">
      <c r="A2463">
        <v>2462</v>
      </c>
      <c r="B2463">
        <v>123.70613900000001</v>
      </c>
      <c r="C2463">
        <v>10.121259</v>
      </c>
      <c r="H2463">
        <v>111.59371200000001</v>
      </c>
      <c r="I2463">
        <v>8.0476430000000008</v>
      </c>
    </row>
    <row r="2464" spans="1:9" x14ac:dyDescent="0.25">
      <c r="A2464">
        <v>2463</v>
      </c>
      <c r="B2464">
        <v>123.70613900000001</v>
      </c>
      <c r="C2464">
        <v>10.121259</v>
      </c>
      <c r="H2464">
        <v>111.59371200000001</v>
      </c>
      <c r="I2464">
        <v>8.0476430000000008</v>
      </c>
    </row>
    <row r="2465" spans="1:15" x14ac:dyDescent="0.25">
      <c r="A2465">
        <v>2464</v>
      </c>
      <c r="B2465">
        <v>123.70613900000001</v>
      </c>
      <c r="C2465">
        <v>10.121259</v>
      </c>
      <c r="H2465">
        <v>111.59371200000001</v>
      </c>
      <c r="I2465">
        <v>8.0476430000000008</v>
      </c>
    </row>
    <row r="2466" spans="1:15" x14ac:dyDescent="0.25">
      <c r="A2466">
        <v>2465</v>
      </c>
      <c r="B2466">
        <v>123.697934</v>
      </c>
      <c r="C2466">
        <v>10.066007000000001</v>
      </c>
      <c r="D2466">
        <v>131.629456</v>
      </c>
      <c r="E2466">
        <v>7.0323380000000002</v>
      </c>
      <c r="H2466">
        <v>111.59371200000001</v>
      </c>
      <c r="I2466">
        <v>8.0476430000000008</v>
      </c>
    </row>
    <row r="2467" spans="1:15" x14ac:dyDescent="0.25">
      <c r="A2467">
        <v>2466</v>
      </c>
      <c r="D2467">
        <v>131.61629200000002</v>
      </c>
      <c r="E2467">
        <v>7.1095790000000001</v>
      </c>
      <c r="H2467">
        <v>111.59371200000001</v>
      </c>
      <c r="I2467">
        <v>8.0476430000000008</v>
      </c>
    </row>
    <row r="2468" spans="1:15" x14ac:dyDescent="0.25">
      <c r="A2468">
        <v>2467</v>
      </c>
      <c r="D2468">
        <v>131.61629200000002</v>
      </c>
      <c r="E2468">
        <v>7.1095790000000001</v>
      </c>
      <c r="H2468">
        <v>111.59228200000001</v>
      </c>
      <c r="I2468">
        <v>8.2264090000000003</v>
      </c>
    </row>
    <row r="2469" spans="1:15" x14ac:dyDescent="0.25">
      <c r="A2469">
        <v>2468</v>
      </c>
      <c r="D2469">
        <v>131.61629200000002</v>
      </c>
      <c r="E2469">
        <v>7.1095790000000001</v>
      </c>
      <c r="F2469">
        <v>120.83456100000001</v>
      </c>
      <c r="G2469">
        <v>10.899126000000001</v>
      </c>
    </row>
    <row r="2470" spans="1:15" x14ac:dyDescent="0.25">
      <c r="A2470">
        <v>2469</v>
      </c>
      <c r="D2470">
        <v>131.61629200000002</v>
      </c>
      <c r="E2470">
        <v>7.1095790000000001</v>
      </c>
      <c r="F2470">
        <v>120.888127</v>
      </c>
      <c r="G2470">
        <v>10.911218</v>
      </c>
    </row>
    <row r="2471" spans="1:15" x14ac:dyDescent="0.25">
      <c r="A2471">
        <v>2470</v>
      </c>
      <c r="D2471">
        <v>131.61629200000002</v>
      </c>
      <c r="E2471">
        <v>7.1095790000000001</v>
      </c>
      <c r="F2471">
        <v>120.888127</v>
      </c>
      <c r="G2471">
        <v>10.911218</v>
      </c>
    </row>
    <row r="2472" spans="1:15" x14ac:dyDescent="0.25">
      <c r="A2472">
        <v>2471</v>
      </c>
      <c r="D2472">
        <v>131.61629200000002</v>
      </c>
      <c r="E2472">
        <v>7.1095790000000001</v>
      </c>
      <c r="F2472">
        <v>120.888127</v>
      </c>
      <c r="G2472">
        <v>10.911218</v>
      </c>
    </row>
    <row r="2473" spans="1:15" x14ac:dyDescent="0.25">
      <c r="A2473">
        <v>2472</v>
      </c>
      <c r="D2473">
        <v>131.61629200000002</v>
      </c>
      <c r="E2473">
        <v>7.1095790000000001</v>
      </c>
      <c r="F2473">
        <v>120.888127</v>
      </c>
      <c r="G2473">
        <v>10.911218</v>
      </c>
    </row>
    <row r="2474" spans="1:15" x14ac:dyDescent="0.25">
      <c r="A2474">
        <v>2473</v>
      </c>
      <c r="D2474">
        <v>131.61629200000002</v>
      </c>
      <c r="E2474">
        <v>7.1095790000000001</v>
      </c>
      <c r="F2474">
        <v>120.888127</v>
      </c>
      <c r="G2474">
        <v>10.911218</v>
      </c>
    </row>
    <row r="2475" spans="1:15" x14ac:dyDescent="0.25">
      <c r="A2475">
        <v>2474</v>
      </c>
      <c r="D2475">
        <v>131.61629200000002</v>
      </c>
      <c r="E2475">
        <v>7.1095790000000001</v>
      </c>
      <c r="F2475">
        <v>120.888127</v>
      </c>
      <c r="G2475">
        <v>10.911218</v>
      </c>
    </row>
    <row r="2476" spans="1:15" x14ac:dyDescent="0.25">
      <c r="A2476">
        <v>2475</v>
      </c>
      <c r="D2476">
        <v>131.61629200000002</v>
      </c>
      <c r="E2476">
        <v>7.1095790000000001</v>
      </c>
      <c r="F2476">
        <v>120.888127</v>
      </c>
      <c r="G2476">
        <v>10.911218</v>
      </c>
    </row>
    <row r="2477" spans="1:15" x14ac:dyDescent="0.25">
      <c r="A2477">
        <v>2476</v>
      </c>
      <c r="D2477">
        <v>131.61629200000002</v>
      </c>
      <c r="E2477">
        <v>7.1095790000000001</v>
      </c>
      <c r="F2477">
        <v>120.888127</v>
      </c>
      <c r="G2477">
        <v>10.911218</v>
      </c>
    </row>
    <row r="2478" spans="1:15" x14ac:dyDescent="0.25">
      <c r="A2478">
        <v>2477</v>
      </c>
      <c r="D2478">
        <v>131.61629200000002</v>
      </c>
      <c r="E2478">
        <v>7.1095790000000001</v>
      </c>
      <c r="F2478">
        <v>120.888127</v>
      </c>
      <c r="G2478">
        <v>10.911218</v>
      </c>
    </row>
    <row r="2479" spans="1:15" x14ac:dyDescent="0.25">
      <c r="A2479">
        <v>2478</v>
      </c>
      <c r="D2479">
        <v>131.61629200000002</v>
      </c>
      <c r="E2479">
        <v>7.1095790000000001</v>
      </c>
      <c r="F2479">
        <v>120.83456100000001</v>
      </c>
      <c r="G2479">
        <v>10.899126000000001</v>
      </c>
    </row>
    <row r="2480" spans="1:15" x14ac:dyDescent="0.25">
      <c r="A2480">
        <v>2479</v>
      </c>
      <c r="D2480">
        <v>131.629456</v>
      </c>
      <c r="E2480">
        <v>7.0323380000000002</v>
      </c>
      <c r="F2480">
        <v>120.83456100000001</v>
      </c>
      <c r="G2480">
        <v>10.899126000000001</v>
      </c>
      <c r="N2480">
        <v>127.933831</v>
      </c>
      <c r="O2480">
        <v>6.3605359999999997</v>
      </c>
    </row>
    <row r="2481" spans="1:15" x14ac:dyDescent="0.25">
      <c r="A2481">
        <v>2480</v>
      </c>
      <c r="B2481">
        <v>150.293353</v>
      </c>
      <c r="C2481">
        <v>9.2795290000000001</v>
      </c>
      <c r="F2481">
        <v>120.83456100000001</v>
      </c>
      <c r="G2481">
        <v>10.899126000000001</v>
      </c>
      <c r="N2481">
        <v>127.933831</v>
      </c>
      <c r="O2481">
        <v>6.3605359999999997</v>
      </c>
    </row>
    <row r="2482" spans="1:15" x14ac:dyDescent="0.25">
      <c r="A2482">
        <v>2481</v>
      </c>
      <c r="B2482">
        <v>150.28800200000001</v>
      </c>
      <c r="C2482">
        <v>9.1844210000000004</v>
      </c>
      <c r="N2482">
        <v>127.80950200000001</v>
      </c>
      <c r="O2482">
        <v>6.2702349999999996</v>
      </c>
    </row>
    <row r="2483" spans="1:15" x14ac:dyDescent="0.25">
      <c r="A2483">
        <v>2482</v>
      </c>
      <c r="B2483">
        <v>150.28800200000001</v>
      </c>
      <c r="C2483">
        <v>9.1844210000000004</v>
      </c>
      <c r="N2483">
        <v>127.80950200000001</v>
      </c>
      <c r="O2483">
        <v>6.2702349999999996</v>
      </c>
    </row>
    <row r="2484" spans="1:15" x14ac:dyDescent="0.25">
      <c r="A2484">
        <v>2483</v>
      </c>
      <c r="B2484">
        <v>150.28800200000001</v>
      </c>
      <c r="C2484">
        <v>9.1844210000000004</v>
      </c>
      <c r="N2484">
        <v>127.80950200000001</v>
      </c>
      <c r="O2484">
        <v>6.2702349999999996</v>
      </c>
    </row>
    <row r="2485" spans="1:15" x14ac:dyDescent="0.25">
      <c r="A2485">
        <v>2484</v>
      </c>
      <c r="B2485">
        <v>150.28800200000001</v>
      </c>
      <c r="C2485">
        <v>9.1844210000000004</v>
      </c>
      <c r="N2485">
        <v>127.80950200000001</v>
      </c>
      <c r="O2485">
        <v>6.2702349999999996</v>
      </c>
    </row>
    <row r="2486" spans="1:15" x14ac:dyDescent="0.25">
      <c r="A2486">
        <v>2485</v>
      </c>
      <c r="B2486">
        <v>150.28800200000001</v>
      </c>
      <c r="C2486">
        <v>9.1844210000000004</v>
      </c>
      <c r="N2486">
        <v>127.80950200000001</v>
      </c>
      <c r="O2486">
        <v>6.2702349999999996</v>
      </c>
    </row>
    <row r="2487" spans="1:15" x14ac:dyDescent="0.25">
      <c r="A2487">
        <v>2486</v>
      </c>
      <c r="B2487">
        <v>150.28800200000001</v>
      </c>
      <c r="C2487">
        <v>9.1844210000000004</v>
      </c>
      <c r="N2487">
        <v>127.80950200000001</v>
      </c>
      <c r="O2487">
        <v>6.2702349999999996</v>
      </c>
    </row>
    <row r="2488" spans="1:15" x14ac:dyDescent="0.25">
      <c r="A2488">
        <v>2487</v>
      </c>
      <c r="B2488">
        <v>150.28800200000001</v>
      </c>
      <c r="C2488">
        <v>9.1844210000000004</v>
      </c>
      <c r="N2488">
        <v>127.80950200000001</v>
      </c>
      <c r="O2488">
        <v>6.2702349999999996</v>
      </c>
    </row>
    <row r="2489" spans="1:15" x14ac:dyDescent="0.25">
      <c r="A2489">
        <v>2488</v>
      </c>
      <c r="B2489">
        <v>150.28800200000001</v>
      </c>
      <c r="C2489">
        <v>9.1844210000000004</v>
      </c>
      <c r="N2489">
        <v>127.80950200000001</v>
      </c>
      <c r="O2489">
        <v>6.2702349999999996</v>
      </c>
    </row>
    <row r="2490" spans="1:15" x14ac:dyDescent="0.25">
      <c r="A2490">
        <v>2489</v>
      </c>
      <c r="B2490">
        <v>150.28800200000001</v>
      </c>
      <c r="C2490">
        <v>9.1844210000000004</v>
      </c>
      <c r="D2490">
        <v>154.24734599999999</v>
      </c>
      <c r="E2490">
        <v>6.6432130000000003</v>
      </c>
      <c r="N2490">
        <v>127.80950200000001</v>
      </c>
      <c r="O2490">
        <v>6.2702349999999996</v>
      </c>
    </row>
    <row r="2491" spans="1:15" x14ac:dyDescent="0.25">
      <c r="A2491">
        <v>2490</v>
      </c>
      <c r="B2491">
        <v>150.28800200000001</v>
      </c>
      <c r="C2491">
        <v>9.1844210000000004</v>
      </c>
      <c r="D2491">
        <v>154.29939200000001</v>
      </c>
      <c r="E2491">
        <v>6.6440720000000004</v>
      </c>
      <c r="N2491">
        <v>127.80950200000001</v>
      </c>
      <c r="O2491">
        <v>6.2702349999999996</v>
      </c>
    </row>
    <row r="2492" spans="1:15" x14ac:dyDescent="0.25">
      <c r="A2492">
        <v>2491</v>
      </c>
      <c r="B2492">
        <v>150.293353</v>
      </c>
      <c r="C2492">
        <v>9.2795290000000001</v>
      </c>
      <c r="D2492">
        <v>154.29939200000001</v>
      </c>
      <c r="E2492">
        <v>6.6440720000000004</v>
      </c>
      <c r="F2492">
        <v>134.175194</v>
      </c>
      <c r="G2492">
        <v>8.5366470000000003</v>
      </c>
      <c r="N2492">
        <v>127.933831</v>
      </c>
      <c r="O2492">
        <v>6.3605359999999997</v>
      </c>
    </row>
    <row r="2493" spans="1:15" x14ac:dyDescent="0.25">
      <c r="A2493">
        <v>2492</v>
      </c>
      <c r="B2493">
        <v>150.293353</v>
      </c>
      <c r="C2493">
        <v>9.2795290000000001</v>
      </c>
      <c r="D2493">
        <v>154.29939200000001</v>
      </c>
      <c r="E2493">
        <v>6.6440720000000004</v>
      </c>
      <c r="F2493">
        <v>134.236512</v>
      </c>
      <c r="G2493">
        <v>8.5413409999999992</v>
      </c>
      <c r="N2493">
        <v>127.933831</v>
      </c>
      <c r="O2493">
        <v>6.3605359999999997</v>
      </c>
    </row>
    <row r="2494" spans="1:15" x14ac:dyDescent="0.25">
      <c r="A2494">
        <v>2493</v>
      </c>
      <c r="D2494">
        <v>154.29939200000001</v>
      </c>
      <c r="E2494">
        <v>6.6440720000000004</v>
      </c>
      <c r="F2494">
        <v>134.236512</v>
      </c>
      <c r="G2494">
        <v>8.5413409999999992</v>
      </c>
    </row>
    <row r="2495" spans="1:15" x14ac:dyDescent="0.25">
      <c r="A2495">
        <v>2494</v>
      </c>
      <c r="D2495">
        <v>154.29939200000001</v>
      </c>
      <c r="E2495">
        <v>6.6440720000000004</v>
      </c>
      <c r="F2495">
        <v>134.236512</v>
      </c>
      <c r="G2495">
        <v>8.5413409999999992</v>
      </c>
    </row>
    <row r="2496" spans="1:15" x14ac:dyDescent="0.25">
      <c r="A2496">
        <v>2495</v>
      </c>
      <c r="D2496">
        <v>154.29939200000001</v>
      </c>
      <c r="E2496">
        <v>6.6440720000000004</v>
      </c>
      <c r="F2496">
        <v>134.236512</v>
      </c>
      <c r="G2496">
        <v>8.5413409999999992</v>
      </c>
    </row>
    <row r="2497" spans="1:9" x14ac:dyDescent="0.25">
      <c r="A2497">
        <v>2496</v>
      </c>
      <c r="D2497">
        <v>154.29939200000001</v>
      </c>
      <c r="E2497">
        <v>6.6440720000000004</v>
      </c>
      <c r="F2497">
        <v>134.236512</v>
      </c>
      <c r="G2497">
        <v>8.5413409999999992</v>
      </c>
    </row>
    <row r="2498" spans="1:9" x14ac:dyDescent="0.25">
      <c r="A2498">
        <v>2497</v>
      </c>
      <c r="D2498">
        <v>154.29939200000001</v>
      </c>
      <c r="E2498">
        <v>6.6440720000000004</v>
      </c>
      <c r="F2498">
        <v>134.236512</v>
      </c>
      <c r="G2498">
        <v>8.5413409999999992</v>
      </c>
    </row>
    <row r="2499" spans="1:9" x14ac:dyDescent="0.25">
      <c r="A2499">
        <v>2498</v>
      </c>
      <c r="D2499">
        <v>154.29939200000001</v>
      </c>
      <c r="E2499">
        <v>6.6440720000000004</v>
      </c>
      <c r="F2499">
        <v>134.236512</v>
      </c>
      <c r="G2499">
        <v>8.5413409999999992</v>
      </c>
    </row>
    <row r="2500" spans="1:9" x14ac:dyDescent="0.25">
      <c r="A2500">
        <v>2499</v>
      </c>
      <c r="D2500">
        <v>154.29939200000001</v>
      </c>
      <c r="E2500">
        <v>6.6440720000000004</v>
      </c>
      <c r="F2500">
        <v>134.236512</v>
      </c>
      <c r="G2500">
        <v>8.5413409999999992</v>
      </c>
    </row>
    <row r="2501" spans="1:9" x14ac:dyDescent="0.25">
      <c r="A2501">
        <v>2500</v>
      </c>
      <c r="D2501">
        <v>154.29939200000001</v>
      </c>
      <c r="E2501">
        <v>6.6440720000000004</v>
      </c>
      <c r="F2501">
        <v>134.236512</v>
      </c>
      <c r="G2501">
        <v>8.5413409999999992</v>
      </c>
    </row>
    <row r="2502" spans="1:9" x14ac:dyDescent="0.25">
      <c r="A2502">
        <v>2501</v>
      </c>
      <c r="D2502">
        <v>154.29939200000001</v>
      </c>
      <c r="E2502">
        <v>6.6440720000000004</v>
      </c>
      <c r="F2502">
        <v>134.236512</v>
      </c>
      <c r="G2502">
        <v>8.5413409999999992</v>
      </c>
    </row>
    <row r="2503" spans="1:9" x14ac:dyDescent="0.25">
      <c r="A2503">
        <v>2502</v>
      </c>
      <c r="D2503">
        <v>154.29939200000001</v>
      </c>
      <c r="E2503">
        <v>6.6440720000000004</v>
      </c>
      <c r="F2503">
        <v>134.236512</v>
      </c>
      <c r="G2503">
        <v>8.5413409999999992</v>
      </c>
    </row>
    <row r="2504" spans="1:9" x14ac:dyDescent="0.25">
      <c r="A2504">
        <v>2503</v>
      </c>
      <c r="B2504">
        <v>160.021917</v>
      </c>
      <c r="C2504">
        <v>9.0536729999999999</v>
      </c>
      <c r="D2504">
        <v>154.24734599999999</v>
      </c>
      <c r="E2504">
        <v>6.6432130000000003</v>
      </c>
      <c r="F2504">
        <v>134.236512</v>
      </c>
      <c r="G2504">
        <v>8.5413409999999992</v>
      </c>
    </row>
    <row r="2505" spans="1:9" x14ac:dyDescent="0.25">
      <c r="A2505">
        <v>2504</v>
      </c>
      <c r="B2505">
        <v>160.071844</v>
      </c>
      <c r="C2505">
        <v>8.8913229999999999</v>
      </c>
      <c r="D2505">
        <v>154.24734599999999</v>
      </c>
      <c r="E2505">
        <v>6.6432130000000003</v>
      </c>
      <c r="F2505">
        <v>134.236512</v>
      </c>
      <c r="G2505">
        <v>8.5413409999999992</v>
      </c>
    </row>
    <row r="2506" spans="1:9" x14ac:dyDescent="0.25">
      <c r="A2506">
        <v>2505</v>
      </c>
      <c r="B2506">
        <v>160.071844</v>
      </c>
      <c r="C2506">
        <v>8.8913229999999999</v>
      </c>
      <c r="F2506">
        <v>134.175194</v>
      </c>
      <c r="G2506">
        <v>8.5366470000000003</v>
      </c>
    </row>
    <row r="2507" spans="1:9" x14ac:dyDescent="0.25">
      <c r="A2507">
        <v>2506</v>
      </c>
      <c r="B2507">
        <v>160.071844</v>
      </c>
      <c r="C2507">
        <v>8.8913229999999999</v>
      </c>
      <c r="F2507">
        <v>134.175194</v>
      </c>
      <c r="G2507">
        <v>8.5366470000000003</v>
      </c>
      <c r="H2507">
        <v>152.293646</v>
      </c>
      <c r="I2507">
        <v>6.2050299999999998</v>
      </c>
    </row>
    <row r="2508" spans="1:9" x14ac:dyDescent="0.25">
      <c r="A2508">
        <v>2507</v>
      </c>
      <c r="B2508">
        <v>160.071844</v>
      </c>
      <c r="C2508">
        <v>8.8913229999999999</v>
      </c>
      <c r="F2508">
        <v>134.175194</v>
      </c>
      <c r="G2508">
        <v>8.5366470000000003</v>
      </c>
      <c r="H2508">
        <v>152.29369700000001</v>
      </c>
      <c r="I2508">
        <v>6.0578260000000004</v>
      </c>
    </row>
    <row r="2509" spans="1:9" x14ac:dyDescent="0.25">
      <c r="A2509">
        <v>2508</v>
      </c>
      <c r="B2509">
        <v>160.071844</v>
      </c>
      <c r="C2509">
        <v>8.8913229999999999</v>
      </c>
      <c r="H2509">
        <v>152.29369700000001</v>
      </c>
      <c r="I2509">
        <v>6.0578260000000004</v>
      </c>
    </row>
    <row r="2510" spans="1:9" x14ac:dyDescent="0.25">
      <c r="A2510">
        <v>2509</v>
      </c>
      <c r="B2510">
        <v>160.071844</v>
      </c>
      <c r="C2510">
        <v>8.8913229999999999</v>
      </c>
      <c r="H2510">
        <v>152.29369700000001</v>
      </c>
      <c r="I2510">
        <v>6.0578260000000004</v>
      </c>
    </row>
    <row r="2511" spans="1:9" x14ac:dyDescent="0.25">
      <c r="A2511">
        <v>2510</v>
      </c>
      <c r="B2511">
        <v>160.071844</v>
      </c>
      <c r="C2511">
        <v>8.8913229999999999</v>
      </c>
      <c r="H2511">
        <v>152.29369700000001</v>
      </c>
      <c r="I2511">
        <v>6.0578260000000004</v>
      </c>
    </row>
    <row r="2512" spans="1:9" x14ac:dyDescent="0.25">
      <c r="A2512">
        <v>2511</v>
      </c>
      <c r="B2512">
        <v>160.071844</v>
      </c>
      <c r="C2512">
        <v>8.8913229999999999</v>
      </c>
      <c r="H2512">
        <v>152.29369700000001</v>
      </c>
      <c r="I2512">
        <v>6.0578260000000004</v>
      </c>
    </row>
    <row r="2513" spans="1:9" x14ac:dyDescent="0.25">
      <c r="A2513">
        <v>2512</v>
      </c>
      <c r="B2513">
        <v>160.071844</v>
      </c>
      <c r="C2513">
        <v>8.8913229999999999</v>
      </c>
      <c r="H2513">
        <v>152.29369700000001</v>
      </c>
      <c r="I2513">
        <v>6.0578260000000004</v>
      </c>
    </row>
    <row r="2514" spans="1:9" x14ac:dyDescent="0.25">
      <c r="A2514">
        <v>2513</v>
      </c>
      <c r="B2514">
        <v>160.071844</v>
      </c>
      <c r="C2514">
        <v>8.8913229999999999</v>
      </c>
      <c r="H2514">
        <v>152.29369700000001</v>
      </c>
      <c r="I2514">
        <v>6.0578260000000004</v>
      </c>
    </row>
    <row r="2515" spans="1:9" x14ac:dyDescent="0.25">
      <c r="A2515">
        <v>2514</v>
      </c>
      <c r="B2515">
        <v>160.071844</v>
      </c>
      <c r="C2515">
        <v>8.8913229999999999</v>
      </c>
      <c r="H2515">
        <v>152.29369700000001</v>
      </c>
      <c r="I2515">
        <v>6.0578260000000004</v>
      </c>
    </row>
    <row r="2516" spans="1:9" x14ac:dyDescent="0.25">
      <c r="A2516">
        <v>2515</v>
      </c>
      <c r="B2516">
        <v>160.071844</v>
      </c>
      <c r="C2516">
        <v>8.8913229999999999</v>
      </c>
      <c r="H2516">
        <v>152.29369700000001</v>
      </c>
      <c r="I2516">
        <v>6.0578260000000004</v>
      </c>
    </row>
    <row r="2517" spans="1:9" x14ac:dyDescent="0.25">
      <c r="A2517">
        <v>2516</v>
      </c>
      <c r="B2517">
        <v>160.071844</v>
      </c>
      <c r="C2517">
        <v>8.8913229999999999</v>
      </c>
      <c r="H2517">
        <v>152.29369700000001</v>
      </c>
      <c r="I2517">
        <v>6.0578260000000004</v>
      </c>
    </row>
    <row r="2518" spans="1:9" x14ac:dyDescent="0.25">
      <c r="A2518">
        <v>2517</v>
      </c>
      <c r="B2518">
        <v>160.021917</v>
      </c>
      <c r="C2518">
        <v>9.0536729999999999</v>
      </c>
      <c r="H2518">
        <v>152.29369700000001</v>
      </c>
      <c r="I2518">
        <v>6.0578260000000004</v>
      </c>
    </row>
    <row r="2519" spans="1:9" x14ac:dyDescent="0.25">
      <c r="A2519">
        <v>2518</v>
      </c>
      <c r="D2519">
        <v>167.38353799999999</v>
      </c>
      <c r="E2519">
        <v>7.2488450000000002</v>
      </c>
      <c r="F2519">
        <v>157.045253</v>
      </c>
      <c r="G2519">
        <v>10.447074000000001</v>
      </c>
      <c r="H2519">
        <v>152.29369700000001</v>
      </c>
      <c r="I2519">
        <v>6.0578260000000004</v>
      </c>
    </row>
    <row r="2520" spans="1:9" x14ac:dyDescent="0.25">
      <c r="A2520">
        <v>2519</v>
      </c>
      <c r="D2520">
        <v>167.50757099999998</v>
      </c>
      <c r="E2520">
        <v>7.2791839999999999</v>
      </c>
      <c r="F2520">
        <v>157.08780899999999</v>
      </c>
      <c r="G2520">
        <v>10.454646</v>
      </c>
      <c r="H2520">
        <v>152.293646</v>
      </c>
      <c r="I2520">
        <v>6.2050299999999998</v>
      </c>
    </row>
    <row r="2521" spans="1:9" x14ac:dyDescent="0.25">
      <c r="A2521">
        <v>2520</v>
      </c>
      <c r="D2521">
        <v>167.50757099999998</v>
      </c>
      <c r="E2521">
        <v>7.2791839999999999</v>
      </c>
      <c r="F2521">
        <v>157.08780899999999</v>
      </c>
      <c r="G2521">
        <v>10.454646</v>
      </c>
      <c r="H2521">
        <v>152.293646</v>
      </c>
      <c r="I2521">
        <v>6.2050299999999998</v>
      </c>
    </row>
    <row r="2522" spans="1:9" x14ac:dyDescent="0.25">
      <c r="A2522">
        <v>2521</v>
      </c>
      <c r="D2522">
        <v>167.50757099999998</v>
      </c>
      <c r="E2522">
        <v>7.2791839999999999</v>
      </c>
      <c r="F2522">
        <v>157.08780899999999</v>
      </c>
      <c r="G2522">
        <v>10.454646</v>
      </c>
    </row>
    <row r="2523" spans="1:9" x14ac:dyDescent="0.25">
      <c r="A2523">
        <v>2522</v>
      </c>
      <c r="D2523">
        <v>167.50757099999998</v>
      </c>
      <c r="E2523">
        <v>7.2791839999999999</v>
      </c>
      <c r="F2523">
        <v>157.08780899999999</v>
      </c>
      <c r="G2523">
        <v>10.454646</v>
      </c>
    </row>
    <row r="2524" spans="1:9" x14ac:dyDescent="0.25">
      <c r="A2524">
        <v>2523</v>
      </c>
      <c r="D2524">
        <v>167.50757099999998</v>
      </c>
      <c r="E2524">
        <v>7.2791839999999999</v>
      </c>
      <c r="F2524">
        <v>157.08780899999999</v>
      </c>
      <c r="G2524">
        <v>10.454646</v>
      </c>
    </row>
    <row r="2525" spans="1:9" x14ac:dyDescent="0.25">
      <c r="A2525">
        <v>2524</v>
      </c>
      <c r="D2525">
        <v>167.50757099999998</v>
      </c>
      <c r="E2525">
        <v>7.2791839999999999</v>
      </c>
      <c r="F2525">
        <v>157.08780899999999</v>
      </c>
      <c r="G2525">
        <v>10.454646</v>
      </c>
    </row>
    <row r="2526" spans="1:9" x14ac:dyDescent="0.25">
      <c r="A2526">
        <v>2525</v>
      </c>
      <c r="D2526">
        <v>167.50757099999998</v>
      </c>
      <c r="E2526">
        <v>7.2791839999999999</v>
      </c>
      <c r="F2526">
        <v>157.08780899999999</v>
      </c>
      <c r="G2526">
        <v>10.503512000000001</v>
      </c>
    </row>
    <row r="2527" spans="1:9" x14ac:dyDescent="0.25">
      <c r="A2527">
        <v>2526</v>
      </c>
      <c r="D2527">
        <v>167.50757099999998</v>
      </c>
      <c r="E2527">
        <v>7.2791839999999999</v>
      </c>
      <c r="F2527">
        <v>157.08780899999999</v>
      </c>
      <c r="G2527">
        <v>10.503512000000001</v>
      </c>
    </row>
    <row r="2528" spans="1:9" x14ac:dyDescent="0.25">
      <c r="A2528">
        <v>2527</v>
      </c>
      <c r="D2528">
        <v>167.50757099999998</v>
      </c>
      <c r="E2528">
        <v>7.2791839999999999</v>
      </c>
      <c r="F2528">
        <v>157.08780899999999</v>
      </c>
      <c r="G2528">
        <v>10.503512000000001</v>
      </c>
    </row>
    <row r="2529" spans="1:9" x14ac:dyDescent="0.25">
      <c r="A2529">
        <v>2528</v>
      </c>
      <c r="D2529">
        <v>167.50757099999998</v>
      </c>
      <c r="E2529">
        <v>7.2791839999999999</v>
      </c>
      <c r="F2529">
        <v>157.08780899999999</v>
      </c>
      <c r="G2529">
        <v>10.503512000000001</v>
      </c>
    </row>
    <row r="2530" spans="1:9" x14ac:dyDescent="0.25">
      <c r="A2530">
        <v>2529</v>
      </c>
      <c r="B2530">
        <v>173.299105</v>
      </c>
      <c r="C2530">
        <v>9.9984909999999996</v>
      </c>
      <c r="D2530">
        <v>167.50757099999998</v>
      </c>
      <c r="E2530">
        <v>7.2791839999999999</v>
      </c>
      <c r="F2530">
        <v>157.08780899999999</v>
      </c>
      <c r="G2530">
        <v>10.503512000000001</v>
      </c>
    </row>
    <row r="2531" spans="1:9" x14ac:dyDescent="0.25">
      <c r="A2531">
        <v>2530</v>
      </c>
      <c r="B2531">
        <v>173.37785600000001</v>
      </c>
      <c r="C2531">
        <v>9.9172659999999997</v>
      </c>
      <c r="D2531">
        <v>167.50757099999998</v>
      </c>
      <c r="E2531">
        <v>7.2791839999999999</v>
      </c>
      <c r="F2531">
        <v>157.08780899999999</v>
      </c>
      <c r="G2531">
        <v>10.503512000000001</v>
      </c>
    </row>
    <row r="2532" spans="1:9" x14ac:dyDescent="0.25">
      <c r="A2532">
        <v>2531</v>
      </c>
      <c r="B2532">
        <v>173.37785600000001</v>
      </c>
      <c r="C2532">
        <v>9.9172659999999997</v>
      </c>
      <c r="D2532">
        <v>167.38353799999999</v>
      </c>
      <c r="E2532">
        <v>7.2488450000000002</v>
      </c>
      <c r="F2532">
        <v>157.08780899999999</v>
      </c>
      <c r="G2532">
        <v>10.503512000000001</v>
      </c>
    </row>
    <row r="2533" spans="1:9" x14ac:dyDescent="0.25">
      <c r="A2533">
        <v>2532</v>
      </c>
      <c r="B2533">
        <v>173.37785600000001</v>
      </c>
      <c r="C2533">
        <v>9.9172659999999997</v>
      </c>
      <c r="D2533">
        <v>167.38353799999999</v>
      </c>
      <c r="E2533">
        <v>7.2488450000000002</v>
      </c>
      <c r="F2533">
        <v>157.045253</v>
      </c>
      <c r="G2533">
        <v>10.447074000000001</v>
      </c>
    </row>
    <row r="2534" spans="1:9" x14ac:dyDescent="0.25">
      <c r="A2534">
        <v>2533</v>
      </c>
      <c r="B2534">
        <v>173.37785600000001</v>
      </c>
      <c r="C2534">
        <v>9.9172659999999997</v>
      </c>
      <c r="F2534">
        <v>157.045253</v>
      </c>
      <c r="G2534">
        <v>10.447074000000001</v>
      </c>
    </row>
    <row r="2535" spans="1:9" x14ac:dyDescent="0.25">
      <c r="A2535">
        <v>2534</v>
      </c>
      <c r="B2535">
        <v>173.37785600000001</v>
      </c>
      <c r="C2535">
        <v>9.9172659999999997</v>
      </c>
      <c r="H2535">
        <v>164.58668900000001</v>
      </c>
      <c r="I2535">
        <v>7.5393679999999996</v>
      </c>
    </row>
    <row r="2536" spans="1:9" x14ac:dyDescent="0.25">
      <c r="A2536">
        <v>2535</v>
      </c>
      <c r="B2536">
        <v>173.37785600000001</v>
      </c>
      <c r="C2536">
        <v>9.9172659999999997</v>
      </c>
      <c r="H2536">
        <v>164.57240300000001</v>
      </c>
      <c r="I2536">
        <v>7.4745990000000004</v>
      </c>
    </row>
    <row r="2537" spans="1:9" x14ac:dyDescent="0.25">
      <c r="A2537">
        <v>2536</v>
      </c>
      <c r="B2537">
        <v>173.37785600000001</v>
      </c>
      <c r="C2537">
        <v>9.9172659999999997</v>
      </c>
      <c r="H2537">
        <v>164.57240300000001</v>
      </c>
      <c r="I2537">
        <v>7.4745990000000004</v>
      </c>
    </row>
    <row r="2538" spans="1:9" x14ac:dyDescent="0.25">
      <c r="A2538">
        <v>2537</v>
      </c>
      <c r="B2538">
        <v>173.37785600000001</v>
      </c>
      <c r="C2538">
        <v>9.9172659999999997</v>
      </c>
      <c r="H2538">
        <v>164.57240300000001</v>
      </c>
      <c r="I2538">
        <v>7.4745990000000004</v>
      </c>
    </row>
    <row r="2539" spans="1:9" x14ac:dyDescent="0.25">
      <c r="A2539">
        <v>2538</v>
      </c>
      <c r="B2539">
        <v>173.37785600000001</v>
      </c>
      <c r="C2539">
        <v>9.9172659999999997</v>
      </c>
      <c r="H2539">
        <v>164.57240300000001</v>
      </c>
      <c r="I2539">
        <v>7.4745990000000004</v>
      </c>
    </row>
    <row r="2540" spans="1:9" x14ac:dyDescent="0.25">
      <c r="A2540">
        <v>2539</v>
      </c>
      <c r="B2540">
        <v>173.37785600000001</v>
      </c>
      <c r="C2540">
        <v>9.9172659999999997</v>
      </c>
      <c r="H2540">
        <v>164.57240300000001</v>
      </c>
      <c r="I2540">
        <v>7.4745990000000004</v>
      </c>
    </row>
    <row r="2541" spans="1:9" x14ac:dyDescent="0.25">
      <c r="A2541">
        <v>2540</v>
      </c>
      <c r="B2541">
        <v>173.37785600000001</v>
      </c>
      <c r="C2541">
        <v>9.9172659999999997</v>
      </c>
      <c r="H2541">
        <v>164.57240300000001</v>
      </c>
      <c r="I2541">
        <v>7.4745990000000004</v>
      </c>
    </row>
    <row r="2542" spans="1:9" x14ac:dyDescent="0.25">
      <c r="A2542">
        <v>2541</v>
      </c>
      <c r="B2542">
        <v>173.299105</v>
      </c>
      <c r="C2542">
        <v>9.9984909999999996</v>
      </c>
      <c r="H2542">
        <v>164.57240300000001</v>
      </c>
      <c r="I2542">
        <v>7.4745990000000004</v>
      </c>
    </row>
    <row r="2543" spans="1:9" x14ac:dyDescent="0.25">
      <c r="A2543">
        <v>2542</v>
      </c>
      <c r="H2543">
        <v>164.57240300000001</v>
      </c>
      <c r="I2543">
        <v>7.4745990000000004</v>
      </c>
    </row>
    <row r="2544" spans="1:9" x14ac:dyDescent="0.25">
      <c r="A2544">
        <v>2543</v>
      </c>
      <c r="D2544">
        <v>182.76354800000001</v>
      </c>
      <c r="E2544">
        <v>7.1165310000000002</v>
      </c>
      <c r="H2544">
        <v>164.57240300000001</v>
      </c>
      <c r="I2544">
        <v>7.4745990000000004</v>
      </c>
    </row>
    <row r="2545" spans="1:9" x14ac:dyDescent="0.25">
      <c r="A2545">
        <v>2544</v>
      </c>
      <c r="D2545">
        <v>182.81928099999999</v>
      </c>
      <c r="E2545">
        <v>7.181451</v>
      </c>
      <c r="F2545">
        <v>171.695345</v>
      </c>
      <c r="G2545">
        <v>11.758642999999999</v>
      </c>
      <c r="H2545">
        <v>164.57240300000001</v>
      </c>
      <c r="I2545">
        <v>7.4745990000000004</v>
      </c>
    </row>
    <row r="2546" spans="1:9" x14ac:dyDescent="0.25">
      <c r="A2546">
        <v>2545</v>
      </c>
      <c r="D2546">
        <v>182.81928099999999</v>
      </c>
      <c r="E2546">
        <v>7.181451</v>
      </c>
      <c r="F2546">
        <v>171.81246400000001</v>
      </c>
      <c r="G2546">
        <v>11.724819999999999</v>
      </c>
      <c r="H2546">
        <v>164.57240300000001</v>
      </c>
      <c r="I2546">
        <v>7.4745990000000004</v>
      </c>
    </row>
    <row r="2547" spans="1:9" x14ac:dyDescent="0.25">
      <c r="A2547">
        <v>2546</v>
      </c>
      <c r="D2547">
        <v>182.81928099999999</v>
      </c>
      <c r="E2547">
        <v>7.181451</v>
      </c>
      <c r="F2547">
        <v>171.81246400000001</v>
      </c>
      <c r="G2547">
        <v>11.724819999999999</v>
      </c>
      <c r="H2547">
        <v>164.58668900000001</v>
      </c>
      <c r="I2547">
        <v>7.5393679999999996</v>
      </c>
    </row>
    <row r="2548" spans="1:9" x14ac:dyDescent="0.25">
      <c r="A2548">
        <v>2547</v>
      </c>
      <c r="D2548">
        <v>182.81928099999999</v>
      </c>
      <c r="E2548">
        <v>7.181451</v>
      </c>
      <c r="F2548">
        <v>171.81246400000001</v>
      </c>
      <c r="G2548">
        <v>11.724819999999999</v>
      </c>
    </row>
    <row r="2549" spans="1:9" x14ac:dyDescent="0.25">
      <c r="A2549">
        <v>2548</v>
      </c>
      <c r="D2549">
        <v>182.81928099999999</v>
      </c>
      <c r="E2549">
        <v>7.181451</v>
      </c>
      <c r="F2549">
        <v>171.81246400000001</v>
      </c>
      <c r="G2549">
        <v>11.724819999999999</v>
      </c>
    </row>
    <row r="2550" spans="1:9" x14ac:dyDescent="0.25">
      <c r="A2550">
        <v>2549</v>
      </c>
      <c r="D2550">
        <v>182.81928099999999</v>
      </c>
      <c r="E2550">
        <v>7.181451</v>
      </c>
      <c r="F2550">
        <v>171.81246400000001</v>
      </c>
      <c r="G2550">
        <v>11.724819999999999</v>
      </c>
    </row>
    <row r="2551" spans="1:9" x14ac:dyDescent="0.25">
      <c r="A2551">
        <v>2550</v>
      </c>
      <c r="D2551">
        <v>182.81928099999999</v>
      </c>
      <c r="E2551">
        <v>7.181451</v>
      </c>
      <c r="F2551">
        <v>171.81246400000001</v>
      </c>
      <c r="G2551">
        <v>11.724819999999999</v>
      </c>
    </row>
    <row r="2552" spans="1:9" x14ac:dyDescent="0.25">
      <c r="A2552">
        <v>2551</v>
      </c>
      <c r="D2552">
        <v>182.81928099999999</v>
      </c>
      <c r="E2552">
        <v>7.181451</v>
      </c>
      <c r="F2552">
        <v>171.81246400000001</v>
      </c>
      <c r="G2552">
        <v>11.724819999999999</v>
      </c>
    </row>
    <row r="2553" spans="1:9" x14ac:dyDescent="0.25">
      <c r="A2553">
        <v>2552</v>
      </c>
      <c r="D2553">
        <v>182.81928099999999</v>
      </c>
      <c r="E2553">
        <v>7.181451</v>
      </c>
      <c r="F2553">
        <v>171.81246400000001</v>
      </c>
      <c r="G2553">
        <v>11.724819999999999</v>
      </c>
    </row>
    <row r="2554" spans="1:9" x14ac:dyDescent="0.25">
      <c r="A2554">
        <v>2553</v>
      </c>
      <c r="D2554">
        <v>182.81928099999999</v>
      </c>
      <c r="E2554">
        <v>7.181451</v>
      </c>
      <c r="F2554">
        <v>171.81246400000001</v>
      </c>
      <c r="G2554">
        <v>11.724819999999999</v>
      </c>
    </row>
    <row r="2555" spans="1:9" x14ac:dyDescent="0.25">
      <c r="A2555">
        <v>2554</v>
      </c>
      <c r="D2555">
        <v>182.81928099999999</v>
      </c>
      <c r="E2555">
        <v>7.181451</v>
      </c>
      <c r="F2555">
        <v>171.81246400000001</v>
      </c>
      <c r="G2555">
        <v>11.724819999999999</v>
      </c>
    </row>
    <row r="2556" spans="1:9" x14ac:dyDescent="0.25">
      <c r="A2556">
        <v>2555</v>
      </c>
      <c r="B2556">
        <v>190.98053200000001</v>
      </c>
      <c r="C2556">
        <v>9.1242970000000003</v>
      </c>
      <c r="D2556">
        <v>182.81928099999999</v>
      </c>
      <c r="E2556">
        <v>7.181451</v>
      </c>
      <c r="F2556">
        <v>171.81246400000001</v>
      </c>
      <c r="G2556">
        <v>11.724819999999999</v>
      </c>
    </row>
    <row r="2557" spans="1:9" x14ac:dyDescent="0.25">
      <c r="A2557">
        <v>2556</v>
      </c>
      <c r="B2557">
        <v>191.037676</v>
      </c>
      <c r="C2557">
        <v>9.0867389999999997</v>
      </c>
      <c r="D2557">
        <v>182.76354800000001</v>
      </c>
      <c r="E2557">
        <v>7.1165310000000002</v>
      </c>
      <c r="F2557">
        <v>171.81246400000001</v>
      </c>
      <c r="G2557">
        <v>11.724819999999999</v>
      </c>
    </row>
    <row r="2558" spans="1:9" x14ac:dyDescent="0.25">
      <c r="A2558">
        <v>2557</v>
      </c>
      <c r="B2558">
        <v>191.037676</v>
      </c>
      <c r="C2558">
        <v>9.0867389999999997</v>
      </c>
      <c r="F2558">
        <v>171.695345</v>
      </c>
      <c r="G2558">
        <v>11.758642999999999</v>
      </c>
    </row>
    <row r="2559" spans="1:9" x14ac:dyDescent="0.25">
      <c r="A2559">
        <v>2558</v>
      </c>
      <c r="B2559">
        <v>191.037676</v>
      </c>
      <c r="C2559">
        <v>9.0867389999999997</v>
      </c>
    </row>
    <row r="2560" spans="1:9" x14ac:dyDescent="0.25">
      <c r="A2560">
        <v>2559</v>
      </c>
      <c r="B2560">
        <v>191.037676</v>
      </c>
      <c r="C2560">
        <v>9.0867389999999997</v>
      </c>
      <c r="H2560">
        <v>180.388274</v>
      </c>
      <c r="I2560">
        <v>7.3051310000000003</v>
      </c>
    </row>
    <row r="2561" spans="1:9" x14ac:dyDescent="0.25">
      <c r="A2561">
        <v>2560</v>
      </c>
      <c r="B2561">
        <v>191.037676</v>
      </c>
      <c r="C2561">
        <v>9.0867389999999997</v>
      </c>
      <c r="H2561">
        <v>180.373332</v>
      </c>
      <c r="I2561">
        <v>7.181451</v>
      </c>
    </row>
    <row r="2562" spans="1:9" x14ac:dyDescent="0.25">
      <c r="A2562">
        <v>2561</v>
      </c>
      <c r="B2562">
        <v>191.037676</v>
      </c>
      <c r="C2562">
        <v>9.0867389999999997</v>
      </c>
      <c r="H2562">
        <v>180.373332</v>
      </c>
      <c r="I2562">
        <v>7.181451</v>
      </c>
    </row>
    <row r="2563" spans="1:9" x14ac:dyDescent="0.25">
      <c r="A2563">
        <v>2562</v>
      </c>
      <c r="B2563">
        <v>191.037676</v>
      </c>
      <c r="C2563">
        <v>9.0867389999999997</v>
      </c>
      <c r="H2563">
        <v>180.373332</v>
      </c>
      <c r="I2563">
        <v>7.181451</v>
      </c>
    </row>
    <row r="2564" spans="1:9" x14ac:dyDescent="0.25">
      <c r="A2564">
        <v>2563</v>
      </c>
      <c r="B2564">
        <v>191.037676</v>
      </c>
      <c r="C2564">
        <v>9.0867389999999997</v>
      </c>
      <c r="H2564">
        <v>180.373332</v>
      </c>
      <c r="I2564">
        <v>7.181451</v>
      </c>
    </row>
    <row r="2565" spans="1:9" x14ac:dyDescent="0.25">
      <c r="A2565">
        <v>2564</v>
      </c>
      <c r="B2565">
        <v>191.037676</v>
      </c>
      <c r="C2565">
        <v>9.0867389999999997</v>
      </c>
      <c r="H2565">
        <v>180.373332</v>
      </c>
      <c r="I2565">
        <v>7.181451</v>
      </c>
    </row>
    <row r="2566" spans="1:9" x14ac:dyDescent="0.25">
      <c r="A2566">
        <v>2565</v>
      </c>
      <c r="B2566">
        <v>191.037676</v>
      </c>
      <c r="C2566">
        <v>9.0867389999999997</v>
      </c>
      <c r="H2566">
        <v>180.373332</v>
      </c>
      <c r="I2566">
        <v>7.181451</v>
      </c>
    </row>
    <row r="2567" spans="1:9" x14ac:dyDescent="0.25">
      <c r="A2567">
        <v>2566</v>
      </c>
      <c r="B2567">
        <v>191.037676</v>
      </c>
      <c r="C2567">
        <v>9.0867389999999997</v>
      </c>
      <c r="H2567">
        <v>180.373332</v>
      </c>
      <c r="I2567">
        <v>7.181451</v>
      </c>
    </row>
    <row r="2568" spans="1:9" x14ac:dyDescent="0.25">
      <c r="A2568">
        <v>2567</v>
      </c>
      <c r="B2568">
        <v>190.98053200000001</v>
      </c>
      <c r="C2568">
        <v>9.1242970000000003</v>
      </c>
      <c r="D2568">
        <v>199.777255</v>
      </c>
      <c r="E2568">
        <v>6.074535</v>
      </c>
      <c r="H2568">
        <v>180.373332</v>
      </c>
      <c r="I2568">
        <v>7.181451</v>
      </c>
    </row>
    <row r="2569" spans="1:9" x14ac:dyDescent="0.25">
      <c r="A2569">
        <v>2568</v>
      </c>
      <c r="D2569">
        <v>199.745295</v>
      </c>
      <c r="E2569">
        <v>6.1066919999999998</v>
      </c>
      <c r="H2569">
        <v>180.373332</v>
      </c>
      <c r="I2569">
        <v>7.181451</v>
      </c>
    </row>
    <row r="2570" spans="1:9" x14ac:dyDescent="0.25">
      <c r="A2570">
        <v>2569</v>
      </c>
      <c r="D2570">
        <v>199.745295</v>
      </c>
      <c r="E2570">
        <v>6.1066919999999998</v>
      </c>
      <c r="H2570">
        <v>180.373332</v>
      </c>
      <c r="I2570">
        <v>7.181451</v>
      </c>
    </row>
    <row r="2571" spans="1:9" x14ac:dyDescent="0.25">
      <c r="A2571">
        <v>2570</v>
      </c>
      <c r="D2571">
        <v>199.745295</v>
      </c>
      <c r="E2571">
        <v>6.1066919999999998</v>
      </c>
      <c r="H2571">
        <v>180.388274</v>
      </c>
      <c r="I2571">
        <v>7.3051310000000003</v>
      </c>
    </row>
    <row r="2572" spans="1:9" x14ac:dyDescent="0.25">
      <c r="A2572">
        <v>2571</v>
      </c>
      <c r="D2572">
        <v>199.745295</v>
      </c>
      <c r="E2572">
        <v>6.1066919999999998</v>
      </c>
      <c r="F2572">
        <v>188.96196600000002</v>
      </c>
      <c r="G2572">
        <v>9.7614289999999997</v>
      </c>
      <c r="H2572">
        <v>180.388274</v>
      </c>
      <c r="I2572">
        <v>7.3051310000000003</v>
      </c>
    </row>
    <row r="2573" spans="1:9" x14ac:dyDescent="0.25">
      <c r="A2573">
        <v>2572</v>
      </c>
      <c r="D2573">
        <v>199.745295</v>
      </c>
      <c r="E2573">
        <v>6.1066919999999998</v>
      </c>
      <c r="F2573">
        <v>189.08095</v>
      </c>
      <c r="G2573">
        <v>9.8195329999999998</v>
      </c>
    </row>
    <row r="2574" spans="1:9" x14ac:dyDescent="0.25">
      <c r="A2574">
        <v>2573</v>
      </c>
      <c r="D2574">
        <v>199.745295</v>
      </c>
      <c r="E2574">
        <v>6.1066919999999998</v>
      </c>
      <c r="F2574">
        <v>189.08095</v>
      </c>
      <c r="G2574">
        <v>9.8195329999999998</v>
      </c>
    </row>
    <row r="2575" spans="1:9" x14ac:dyDescent="0.25">
      <c r="A2575">
        <v>2574</v>
      </c>
      <c r="D2575">
        <v>199.745295</v>
      </c>
      <c r="E2575">
        <v>6.1066919999999998</v>
      </c>
      <c r="F2575">
        <v>189.08095</v>
      </c>
      <c r="G2575">
        <v>9.8195329999999998</v>
      </c>
    </row>
    <row r="2576" spans="1:9" x14ac:dyDescent="0.25">
      <c r="A2576">
        <v>2575</v>
      </c>
      <c r="D2576">
        <v>199.745295</v>
      </c>
      <c r="E2576">
        <v>6.1066919999999998</v>
      </c>
      <c r="F2576">
        <v>189.08095</v>
      </c>
      <c r="G2576">
        <v>9.8195329999999998</v>
      </c>
    </row>
    <row r="2577" spans="1:9" x14ac:dyDescent="0.25">
      <c r="A2577">
        <v>2576</v>
      </c>
      <c r="D2577">
        <v>199.745295</v>
      </c>
      <c r="E2577">
        <v>6.1066919999999998</v>
      </c>
      <c r="F2577">
        <v>189.08095</v>
      </c>
      <c r="G2577">
        <v>9.8195329999999998</v>
      </c>
    </row>
    <row r="2578" spans="1:9" x14ac:dyDescent="0.25">
      <c r="A2578">
        <v>2577</v>
      </c>
      <c r="D2578">
        <v>199.745295</v>
      </c>
      <c r="E2578">
        <v>6.1066919999999998</v>
      </c>
      <c r="F2578">
        <v>189.08095</v>
      </c>
      <c r="G2578">
        <v>9.8195329999999998</v>
      </c>
    </row>
    <row r="2579" spans="1:9" x14ac:dyDescent="0.25">
      <c r="A2579">
        <v>2578</v>
      </c>
      <c r="D2579">
        <v>199.745295</v>
      </c>
      <c r="E2579">
        <v>6.1066919999999998</v>
      </c>
      <c r="F2579">
        <v>189.08095</v>
      </c>
      <c r="G2579">
        <v>9.8195329999999998</v>
      </c>
    </row>
    <row r="2580" spans="1:9" x14ac:dyDescent="0.25">
      <c r="A2580">
        <v>2579</v>
      </c>
      <c r="D2580">
        <v>199.745295</v>
      </c>
      <c r="E2580">
        <v>6.1066919999999998</v>
      </c>
      <c r="F2580">
        <v>189.08095</v>
      </c>
      <c r="G2580">
        <v>9.8195329999999998</v>
      </c>
    </row>
    <row r="2581" spans="1:9" x14ac:dyDescent="0.25">
      <c r="A2581">
        <v>2580</v>
      </c>
      <c r="B2581">
        <v>207.65454700000001</v>
      </c>
      <c r="C2581">
        <v>7.4888859999999999</v>
      </c>
      <c r="D2581">
        <v>199.777255</v>
      </c>
      <c r="E2581">
        <v>6.074535</v>
      </c>
      <c r="F2581">
        <v>189.08095</v>
      </c>
      <c r="G2581">
        <v>9.8195329999999998</v>
      </c>
    </row>
    <row r="2582" spans="1:9" x14ac:dyDescent="0.25">
      <c r="A2582">
        <v>2581</v>
      </c>
      <c r="B2582">
        <v>207.71916400000001</v>
      </c>
      <c r="C2582">
        <v>7.3768659999999997</v>
      </c>
      <c r="D2582">
        <v>199.777255</v>
      </c>
      <c r="E2582">
        <v>6.074535</v>
      </c>
      <c r="F2582">
        <v>189.08095</v>
      </c>
      <c r="G2582">
        <v>9.8195329999999998</v>
      </c>
    </row>
    <row r="2583" spans="1:9" x14ac:dyDescent="0.25">
      <c r="A2583">
        <v>2582</v>
      </c>
      <c r="B2583">
        <v>207.71916400000001</v>
      </c>
      <c r="C2583">
        <v>7.3768659999999997</v>
      </c>
      <c r="F2583">
        <v>188.96196600000002</v>
      </c>
      <c r="G2583">
        <v>9.7614289999999997</v>
      </c>
      <c r="H2583">
        <v>197.08475300000001</v>
      </c>
      <c r="I2583">
        <v>5.2897939999999997</v>
      </c>
    </row>
    <row r="2584" spans="1:9" x14ac:dyDescent="0.25">
      <c r="A2584">
        <v>2583</v>
      </c>
      <c r="B2584">
        <v>207.71916400000001</v>
      </c>
      <c r="C2584">
        <v>7.3768659999999997</v>
      </c>
      <c r="F2584">
        <v>188.96196600000002</v>
      </c>
      <c r="G2584">
        <v>9.7614289999999997</v>
      </c>
      <c r="H2584">
        <v>197.15259800000001</v>
      </c>
      <c r="I2584">
        <v>5.1784819999999998</v>
      </c>
    </row>
    <row r="2585" spans="1:9" x14ac:dyDescent="0.25">
      <c r="A2585">
        <v>2584</v>
      </c>
      <c r="B2585">
        <v>207.71916400000001</v>
      </c>
      <c r="C2585">
        <v>7.3768659999999997</v>
      </c>
      <c r="H2585">
        <v>197.15259800000001</v>
      </c>
      <c r="I2585">
        <v>5.1784819999999998</v>
      </c>
    </row>
    <row r="2586" spans="1:9" x14ac:dyDescent="0.25">
      <c r="A2586">
        <v>2585</v>
      </c>
      <c r="B2586">
        <v>207.71916400000001</v>
      </c>
      <c r="C2586">
        <v>7.3768659999999997</v>
      </c>
      <c r="H2586">
        <v>197.15259800000001</v>
      </c>
      <c r="I2586">
        <v>5.1784819999999998</v>
      </c>
    </row>
    <row r="2587" spans="1:9" x14ac:dyDescent="0.25">
      <c r="A2587">
        <v>2586</v>
      </c>
      <c r="B2587">
        <v>207.71916400000001</v>
      </c>
      <c r="C2587">
        <v>7.3768659999999997</v>
      </c>
      <c r="H2587">
        <v>197.15259800000001</v>
      </c>
      <c r="I2587">
        <v>5.1784819999999998</v>
      </c>
    </row>
    <row r="2588" spans="1:9" x14ac:dyDescent="0.25">
      <c r="A2588">
        <v>2587</v>
      </c>
      <c r="B2588">
        <v>207.71916400000001</v>
      </c>
      <c r="C2588">
        <v>7.3768659999999997</v>
      </c>
      <c r="H2588">
        <v>197.15259800000001</v>
      </c>
      <c r="I2588">
        <v>5.1784819999999998</v>
      </c>
    </row>
    <row r="2589" spans="1:9" x14ac:dyDescent="0.25">
      <c r="A2589">
        <v>2588</v>
      </c>
      <c r="B2589">
        <v>207.71916400000001</v>
      </c>
      <c r="C2589">
        <v>7.3768659999999997</v>
      </c>
      <c r="H2589">
        <v>197.15259800000001</v>
      </c>
      <c r="I2589">
        <v>5.1784819999999998</v>
      </c>
    </row>
    <row r="2590" spans="1:9" x14ac:dyDescent="0.25">
      <c r="A2590">
        <v>2589</v>
      </c>
      <c r="B2590">
        <v>207.71916400000001</v>
      </c>
      <c r="C2590">
        <v>7.3768659999999997</v>
      </c>
      <c r="H2590">
        <v>197.15259800000001</v>
      </c>
      <c r="I2590">
        <v>5.1784819999999998</v>
      </c>
    </row>
    <row r="2591" spans="1:9" x14ac:dyDescent="0.25">
      <c r="A2591">
        <v>2590</v>
      </c>
      <c r="B2591">
        <v>207.71916400000001</v>
      </c>
      <c r="C2591">
        <v>7.3768659999999997</v>
      </c>
      <c r="H2591">
        <v>197.15259800000001</v>
      </c>
      <c r="I2591">
        <v>5.1784819999999998</v>
      </c>
    </row>
    <row r="2592" spans="1:9" x14ac:dyDescent="0.25">
      <c r="A2592">
        <v>2591</v>
      </c>
      <c r="B2592">
        <v>207.71916400000001</v>
      </c>
      <c r="C2592">
        <v>7.3768659999999997</v>
      </c>
      <c r="H2592">
        <v>197.15259800000001</v>
      </c>
      <c r="I2592">
        <v>5.1784819999999998</v>
      </c>
    </row>
    <row r="2593" spans="1:9" x14ac:dyDescent="0.25">
      <c r="A2593">
        <v>2592</v>
      </c>
      <c r="B2593">
        <v>207.71916400000001</v>
      </c>
      <c r="C2593">
        <v>7.3768659999999997</v>
      </c>
      <c r="D2593">
        <v>215.213019</v>
      </c>
      <c r="E2593">
        <v>6.7094589999999998</v>
      </c>
      <c r="H2593">
        <v>197.15259800000001</v>
      </c>
      <c r="I2593">
        <v>5.1784819999999998</v>
      </c>
    </row>
    <row r="2594" spans="1:9" x14ac:dyDescent="0.25">
      <c r="A2594">
        <v>2593</v>
      </c>
      <c r="B2594">
        <v>207.65454700000001</v>
      </c>
      <c r="C2594">
        <v>7.4888859999999999</v>
      </c>
      <c r="D2594">
        <v>215.31011599999999</v>
      </c>
      <c r="E2594">
        <v>6.5637619999999997</v>
      </c>
      <c r="H2594">
        <v>197.15259800000001</v>
      </c>
      <c r="I2594">
        <v>5.1784819999999998</v>
      </c>
    </row>
    <row r="2595" spans="1:9" x14ac:dyDescent="0.25">
      <c r="A2595">
        <v>2594</v>
      </c>
      <c r="D2595">
        <v>215.31011599999999</v>
      </c>
      <c r="E2595">
        <v>6.5637619999999997</v>
      </c>
      <c r="H2595">
        <v>197.15259800000001</v>
      </c>
      <c r="I2595">
        <v>5.1784819999999998</v>
      </c>
    </row>
    <row r="2596" spans="1:9" x14ac:dyDescent="0.25">
      <c r="A2596">
        <v>2595</v>
      </c>
      <c r="D2596">
        <v>215.359532</v>
      </c>
      <c r="E2596">
        <v>6.6624400000000001</v>
      </c>
      <c r="H2596">
        <v>197.15259800000001</v>
      </c>
      <c r="I2596">
        <v>5.1784819999999998</v>
      </c>
    </row>
    <row r="2597" spans="1:9" x14ac:dyDescent="0.25">
      <c r="A2597">
        <v>2596</v>
      </c>
      <c r="D2597">
        <v>215.359532</v>
      </c>
      <c r="E2597">
        <v>6.6624400000000001</v>
      </c>
      <c r="H2597">
        <v>197.08475300000001</v>
      </c>
      <c r="I2597">
        <v>5.2897939999999997</v>
      </c>
    </row>
    <row r="2598" spans="1:9" x14ac:dyDescent="0.25">
      <c r="A2598">
        <v>2597</v>
      </c>
      <c r="D2598">
        <v>215.359532</v>
      </c>
      <c r="E2598">
        <v>6.6624400000000001</v>
      </c>
      <c r="F2598">
        <v>205.26291900000001</v>
      </c>
      <c r="G2598">
        <v>7.8213090000000003</v>
      </c>
      <c r="H2598">
        <v>197.08475300000001</v>
      </c>
      <c r="I2598">
        <v>5.2897939999999997</v>
      </c>
    </row>
    <row r="2599" spans="1:9" x14ac:dyDescent="0.25">
      <c r="A2599">
        <v>2598</v>
      </c>
      <c r="D2599">
        <v>215.359532</v>
      </c>
      <c r="E2599">
        <v>6.6624400000000001</v>
      </c>
      <c r="F2599">
        <v>205.371047</v>
      </c>
      <c r="G2599">
        <v>7.7676970000000001</v>
      </c>
    </row>
    <row r="2600" spans="1:9" x14ac:dyDescent="0.25">
      <c r="A2600">
        <v>2599</v>
      </c>
      <c r="D2600">
        <v>215.359532</v>
      </c>
      <c r="E2600">
        <v>6.6624400000000001</v>
      </c>
      <c r="F2600">
        <v>205.371047</v>
      </c>
      <c r="G2600">
        <v>7.7676970000000001</v>
      </c>
    </row>
    <row r="2601" spans="1:9" x14ac:dyDescent="0.25">
      <c r="A2601">
        <v>2600</v>
      </c>
      <c r="D2601">
        <v>215.359532</v>
      </c>
      <c r="E2601">
        <v>6.6624400000000001</v>
      </c>
      <c r="F2601">
        <v>205.371047</v>
      </c>
      <c r="G2601">
        <v>7.7676970000000001</v>
      </c>
    </row>
    <row r="2602" spans="1:9" x14ac:dyDescent="0.25">
      <c r="A2602">
        <v>2601</v>
      </c>
      <c r="D2602">
        <v>215.359532</v>
      </c>
      <c r="E2602">
        <v>6.6624400000000001</v>
      </c>
      <c r="F2602">
        <v>205.371047</v>
      </c>
      <c r="G2602">
        <v>7.7676970000000001</v>
      </c>
    </row>
    <row r="2603" spans="1:9" x14ac:dyDescent="0.25">
      <c r="A2603">
        <v>2602</v>
      </c>
      <c r="D2603">
        <v>215.359532</v>
      </c>
      <c r="E2603">
        <v>6.6624400000000001</v>
      </c>
      <c r="F2603">
        <v>205.371047</v>
      </c>
      <c r="G2603">
        <v>7.7676970000000001</v>
      </c>
    </row>
    <row r="2604" spans="1:9" x14ac:dyDescent="0.25">
      <c r="A2604">
        <v>2603</v>
      </c>
      <c r="D2604">
        <v>215.359532</v>
      </c>
      <c r="E2604">
        <v>6.6624400000000001</v>
      </c>
      <c r="F2604">
        <v>205.371047</v>
      </c>
      <c r="G2604">
        <v>7.7676970000000001</v>
      </c>
    </row>
    <row r="2605" spans="1:9" x14ac:dyDescent="0.25">
      <c r="A2605">
        <v>2604</v>
      </c>
      <c r="D2605">
        <v>215.359532</v>
      </c>
      <c r="E2605">
        <v>6.6624400000000001</v>
      </c>
      <c r="F2605">
        <v>205.371047</v>
      </c>
      <c r="G2605">
        <v>7.7676970000000001</v>
      </c>
    </row>
    <row r="2606" spans="1:9" x14ac:dyDescent="0.25">
      <c r="A2606">
        <v>2605</v>
      </c>
      <c r="B2606">
        <v>222.22998699999999</v>
      </c>
      <c r="C2606">
        <v>8.5912299999999995</v>
      </c>
      <c r="D2606">
        <v>215.359532</v>
      </c>
      <c r="E2606">
        <v>6.6624400000000001</v>
      </c>
      <c r="F2606">
        <v>205.371047</v>
      </c>
      <c r="G2606">
        <v>7.7676970000000001</v>
      </c>
    </row>
    <row r="2607" spans="1:9" x14ac:dyDescent="0.25">
      <c r="A2607">
        <v>2606</v>
      </c>
      <c r="B2607">
        <v>222.32744099999999</v>
      </c>
      <c r="C2607">
        <v>8.5871510000000004</v>
      </c>
      <c r="D2607">
        <v>215.213019</v>
      </c>
      <c r="E2607">
        <v>6.7094589999999998</v>
      </c>
      <c r="F2607">
        <v>205.371047</v>
      </c>
      <c r="G2607">
        <v>7.7676970000000001</v>
      </c>
    </row>
    <row r="2608" spans="1:9" x14ac:dyDescent="0.25">
      <c r="A2608">
        <v>2607</v>
      </c>
      <c r="B2608">
        <v>222.32744099999999</v>
      </c>
      <c r="C2608">
        <v>8.5871510000000004</v>
      </c>
      <c r="F2608">
        <v>205.371047</v>
      </c>
      <c r="G2608">
        <v>7.7676970000000001</v>
      </c>
    </row>
    <row r="2609" spans="1:9" x14ac:dyDescent="0.25">
      <c r="A2609">
        <v>2608</v>
      </c>
      <c r="B2609">
        <v>222.32744099999999</v>
      </c>
      <c r="C2609">
        <v>8.5871510000000004</v>
      </c>
      <c r="F2609">
        <v>205.371047</v>
      </c>
      <c r="G2609">
        <v>7.7676970000000001</v>
      </c>
    </row>
    <row r="2610" spans="1:9" x14ac:dyDescent="0.25">
      <c r="A2610">
        <v>2609</v>
      </c>
      <c r="B2610">
        <v>222.32744099999999</v>
      </c>
      <c r="C2610">
        <v>8.5871510000000004</v>
      </c>
      <c r="F2610">
        <v>205.26291900000001</v>
      </c>
      <c r="G2610">
        <v>7.8213090000000003</v>
      </c>
      <c r="H2610">
        <v>212.37778299999999</v>
      </c>
      <c r="I2610">
        <v>4.2068570000000003</v>
      </c>
    </row>
    <row r="2611" spans="1:9" x14ac:dyDescent="0.25">
      <c r="A2611">
        <v>2610</v>
      </c>
      <c r="B2611">
        <v>222.32744099999999</v>
      </c>
      <c r="C2611">
        <v>8.5871510000000004</v>
      </c>
      <c r="H2611">
        <v>212.37778299999999</v>
      </c>
      <c r="I2611">
        <v>4.2068570000000003</v>
      </c>
    </row>
    <row r="2612" spans="1:9" x14ac:dyDescent="0.25">
      <c r="A2612">
        <v>2611</v>
      </c>
      <c r="B2612">
        <v>222.32744099999999</v>
      </c>
      <c r="C2612">
        <v>8.5871510000000004</v>
      </c>
      <c r="H2612">
        <v>212.37778299999999</v>
      </c>
      <c r="I2612">
        <v>4.2068570000000003</v>
      </c>
    </row>
    <row r="2613" spans="1:9" x14ac:dyDescent="0.25">
      <c r="A2613">
        <v>2612</v>
      </c>
      <c r="B2613">
        <v>222.32744099999999</v>
      </c>
      <c r="C2613">
        <v>8.5871510000000004</v>
      </c>
      <c r="H2613">
        <v>212.37778299999999</v>
      </c>
      <c r="I2613">
        <v>4.2068570000000003</v>
      </c>
    </row>
    <row r="2614" spans="1:9" x14ac:dyDescent="0.25">
      <c r="A2614">
        <v>2613</v>
      </c>
      <c r="B2614">
        <v>222.32744099999999</v>
      </c>
      <c r="C2614">
        <v>8.5871510000000004</v>
      </c>
      <c r="H2614">
        <v>212.37778299999999</v>
      </c>
      <c r="I2614">
        <v>4.2068570000000003</v>
      </c>
    </row>
    <row r="2615" spans="1:9" x14ac:dyDescent="0.25">
      <c r="A2615">
        <v>2614</v>
      </c>
      <c r="B2615">
        <v>222.32744099999999</v>
      </c>
      <c r="C2615">
        <v>8.5871510000000004</v>
      </c>
      <c r="H2615">
        <v>212.37778299999999</v>
      </c>
      <c r="I2615">
        <v>4.2068570000000003</v>
      </c>
    </row>
    <row r="2616" spans="1:9" x14ac:dyDescent="0.25">
      <c r="A2616">
        <v>2615</v>
      </c>
      <c r="B2616">
        <v>222.32744099999999</v>
      </c>
      <c r="C2616">
        <v>8.5871510000000004</v>
      </c>
      <c r="H2616">
        <v>212.37778299999999</v>
      </c>
      <c r="I2616">
        <v>4.2068570000000003</v>
      </c>
    </row>
    <row r="2617" spans="1:9" x14ac:dyDescent="0.25">
      <c r="A2617">
        <v>2616</v>
      </c>
      <c r="B2617">
        <v>222.32744099999999</v>
      </c>
      <c r="C2617">
        <v>8.5871510000000004</v>
      </c>
      <c r="H2617">
        <v>212.37778299999999</v>
      </c>
      <c r="I2617">
        <v>4.2068570000000003</v>
      </c>
    </row>
    <row r="2618" spans="1:9" x14ac:dyDescent="0.25">
      <c r="A2618">
        <v>2617</v>
      </c>
      <c r="B2618">
        <v>222.32744099999999</v>
      </c>
      <c r="C2618">
        <v>8.5871510000000004</v>
      </c>
      <c r="H2618">
        <v>212.37778299999999</v>
      </c>
      <c r="I2618">
        <v>4.2068570000000003</v>
      </c>
    </row>
    <row r="2619" spans="1:9" x14ac:dyDescent="0.25">
      <c r="A2619">
        <v>2618</v>
      </c>
      <c r="B2619">
        <v>222.32744099999999</v>
      </c>
      <c r="C2619">
        <v>8.5871510000000004</v>
      </c>
      <c r="D2619">
        <v>229.283725</v>
      </c>
      <c r="E2619">
        <v>6.3858860000000002</v>
      </c>
      <c r="H2619">
        <v>212.37778299999999</v>
      </c>
      <c r="I2619">
        <v>4.2068570000000003</v>
      </c>
    </row>
    <row r="2620" spans="1:9" x14ac:dyDescent="0.25">
      <c r="A2620">
        <v>2619</v>
      </c>
      <c r="B2620">
        <v>222.32744099999999</v>
      </c>
      <c r="C2620">
        <v>8.5871510000000004</v>
      </c>
      <c r="D2620">
        <v>229.344819</v>
      </c>
      <c r="E2620">
        <v>6.3169899999999997</v>
      </c>
      <c r="H2620">
        <v>212.37778299999999</v>
      </c>
      <c r="I2620">
        <v>4.2068570000000003</v>
      </c>
    </row>
    <row r="2621" spans="1:9" x14ac:dyDescent="0.25">
      <c r="A2621">
        <v>2620</v>
      </c>
      <c r="B2621">
        <v>222.22998699999999</v>
      </c>
      <c r="C2621">
        <v>8.5912299999999995</v>
      </c>
      <c r="D2621">
        <v>229.344819</v>
      </c>
      <c r="E2621">
        <v>6.3169899999999997</v>
      </c>
      <c r="H2621">
        <v>212.37778299999999</v>
      </c>
      <c r="I2621">
        <v>4.2068570000000003</v>
      </c>
    </row>
    <row r="2622" spans="1:9" x14ac:dyDescent="0.25">
      <c r="A2622">
        <v>2621</v>
      </c>
      <c r="D2622">
        <v>229.344819</v>
      </c>
      <c r="E2622">
        <v>6.3169899999999997</v>
      </c>
      <c r="F2622">
        <v>219.010526</v>
      </c>
      <c r="G2622">
        <v>9.2561739999999997</v>
      </c>
      <c r="H2622">
        <v>212.37778299999999</v>
      </c>
      <c r="I2622">
        <v>4.2068570000000003</v>
      </c>
    </row>
    <row r="2623" spans="1:9" x14ac:dyDescent="0.25">
      <c r="A2623">
        <v>2622</v>
      </c>
      <c r="D2623">
        <v>229.344819</v>
      </c>
      <c r="E2623">
        <v>6.3169899999999997</v>
      </c>
      <c r="F2623">
        <v>219.115273</v>
      </c>
      <c r="G2623">
        <v>9.3274159999999995</v>
      </c>
      <c r="H2623">
        <v>212.37778299999999</v>
      </c>
      <c r="I2623">
        <v>4.2068570000000003</v>
      </c>
    </row>
    <row r="2624" spans="1:9" x14ac:dyDescent="0.25">
      <c r="A2624">
        <v>2623</v>
      </c>
      <c r="D2624">
        <v>229.344819</v>
      </c>
      <c r="E2624">
        <v>6.3169899999999997</v>
      </c>
      <c r="F2624">
        <v>219.115273</v>
      </c>
      <c r="G2624">
        <v>9.3274159999999995</v>
      </c>
      <c r="H2624">
        <v>212.37778299999999</v>
      </c>
      <c r="I2624">
        <v>4.2068570000000003</v>
      </c>
    </row>
    <row r="2625" spans="1:9" x14ac:dyDescent="0.25">
      <c r="A2625">
        <v>2624</v>
      </c>
      <c r="D2625">
        <v>229.344819</v>
      </c>
      <c r="E2625">
        <v>6.3169899999999997</v>
      </c>
      <c r="F2625">
        <v>219.115273</v>
      </c>
      <c r="G2625">
        <v>9.3274159999999995</v>
      </c>
      <c r="H2625">
        <v>212.37778299999999</v>
      </c>
      <c r="I2625">
        <v>4.2068570000000003</v>
      </c>
    </row>
    <row r="2626" spans="1:9" x14ac:dyDescent="0.25">
      <c r="A2626">
        <v>2625</v>
      </c>
      <c r="D2626">
        <v>229.344819</v>
      </c>
      <c r="E2626">
        <v>6.3169899999999997</v>
      </c>
      <c r="F2626">
        <v>219.115273</v>
      </c>
      <c r="G2626">
        <v>9.3274159999999995</v>
      </c>
    </row>
    <row r="2627" spans="1:9" x14ac:dyDescent="0.25">
      <c r="A2627">
        <v>2626</v>
      </c>
      <c r="D2627">
        <v>229.344819</v>
      </c>
      <c r="E2627">
        <v>6.3169899999999997</v>
      </c>
      <c r="F2627">
        <v>219.115273</v>
      </c>
      <c r="G2627">
        <v>9.3274159999999995</v>
      </c>
    </row>
    <row r="2628" spans="1:9" x14ac:dyDescent="0.25">
      <c r="A2628">
        <v>2627</v>
      </c>
      <c r="D2628">
        <v>229.344819</v>
      </c>
      <c r="E2628">
        <v>6.3169899999999997</v>
      </c>
      <c r="F2628">
        <v>219.115273</v>
      </c>
      <c r="G2628">
        <v>9.3274159999999995</v>
      </c>
    </row>
    <row r="2629" spans="1:9" x14ac:dyDescent="0.25">
      <c r="A2629">
        <v>2628</v>
      </c>
      <c r="D2629">
        <v>229.344819</v>
      </c>
      <c r="E2629">
        <v>6.3169899999999997</v>
      </c>
      <c r="F2629">
        <v>219.115273</v>
      </c>
      <c r="G2629">
        <v>9.3274159999999995</v>
      </c>
    </row>
    <row r="2630" spans="1:9" x14ac:dyDescent="0.25">
      <c r="A2630">
        <v>2629</v>
      </c>
      <c r="D2630">
        <v>229.344819</v>
      </c>
      <c r="E2630">
        <v>6.3169899999999997</v>
      </c>
      <c r="F2630">
        <v>219.115273</v>
      </c>
      <c r="G2630">
        <v>9.3274159999999995</v>
      </c>
    </row>
    <row r="2631" spans="1:9" x14ac:dyDescent="0.25">
      <c r="A2631">
        <v>2630</v>
      </c>
      <c r="D2631">
        <v>229.344819</v>
      </c>
      <c r="E2631">
        <v>6.3169899999999997</v>
      </c>
      <c r="F2631">
        <v>219.115273</v>
      </c>
      <c r="G2631">
        <v>9.3274159999999995</v>
      </c>
    </row>
    <row r="2632" spans="1:9" x14ac:dyDescent="0.25">
      <c r="A2632">
        <v>2631</v>
      </c>
      <c r="D2632">
        <v>229.344819</v>
      </c>
      <c r="E2632">
        <v>6.3169899999999997</v>
      </c>
      <c r="F2632">
        <v>219.115273</v>
      </c>
      <c r="G2632">
        <v>9.3274159999999995</v>
      </c>
    </row>
    <row r="2633" spans="1:9" x14ac:dyDescent="0.25">
      <c r="A2633">
        <v>2632</v>
      </c>
      <c r="D2633">
        <v>229.344819</v>
      </c>
      <c r="E2633">
        <v>6.3169899999999997</v>
      </c>
      <c r="F2633">
        <v>219.115273</v>
      </c>
      <c r="G2633">
        <v>9.3274159999999995</v>
      </c>
    </row>
    <row r="2634" spans="1:9" x14ac:dyDescent="0.25">
      <c r="A2634">
        <v>2633</v>
      </c>
      <c r="B2634">
        <v>236.96216899999999</v>
      </c>
      <c r="C2634">
        <v>9.4126829999999995</v>
      </c>
      <c r="D2634">
        <v>229.344819</v>
      </c>
      <c r="E2634">
        <v>6.3169899999999997</v>
      </c>
      <c r="F2634">
        <v>219.115273</v>
      </c>
      <c r="G2634">
        <v>9.3274159999999995</v>
      </c>
    </row>
    <row r="2635" spans="1:9" x14ac:dyDescent="0.25">
      <c r="A2635">
        <v>2634</v>
      </c>
      <c r="B2635">
        <v>237.00459799999999</v>
      </c>
      <c r="C2635">
        <v>9.4261459999999992</v>
      </c>
      <c r="D2635">
        <v>229.283725</v>
      </c>
      <c r="E2635">
        <v>6.3858860000000002</v>
      </c>
      <c r="F2635">
        <v>219.010526</v>
      </c>
      <c r="G2635">
        <v>9.2561739999999997</v>
      </c>
    </row>
    <row r="2636" spans="1:9" x14ac:dyDescent="0.25">
      <c r="A2636">
        <v>2635</v>
      </c>
      <c r="B2636">
        <v>237.00459799999999</v>
      </c>
      <c r="C2636">
        <v>9.4261459999999992</v>
      </c>
      <c r="F2636">
        <v>219.010526</v>
      </c>
      <c r="G2636">
        <v>9.2561739999999997</v>
      </c>
    </row>
    <row r="2637" spans="1:9" x14ac:dyDescent="0.25">
      <c r="A2637">
        <v>2636</v>
      </c>
      <c r="B2637">
        <v>237.00459799999999</v>
      </c>
      <c r="C2637">
        <v>9.4261459999999992</v>
      </c>
      <c r="F2637">
        <v>219.010526</v>
      </c>
      <c r="G2637">
        <v>9.2561739999999997</v>
      </c>
      <c r="H2637">
        <v>226.70330100000001</v>
      </c>
      <c r="I2637">
        <v>5.5593349999999999</v>
      </c>
    </row>
    <row r="2638" spans="1:9" x14ac:dyDescent="0.25">
      <c r="A2638">
        <v>2637</v>
      </c>
      <c r="B2638">
        <v>237.00459799999999</v>
      </c>
      <c r="C2638">
        <v>9.4261459999999992</v>
      </c>
      <c r="F2638">
        <v>219.010526</v>
      </c>
      <c r="G2638">
        <v>9.2561739999999997</v>
      </c>
      <c r="H2638">
        <v>226.77505300000001</v>
      </c>
      <c r="I2638">
        <v>5.3299519999999996</v>
      </c>
    </row>
    <row r="2639" spans="1:9" x14ac:dyDescent="0.25">
      <c r="A2639">
        <v>2638</v>
      </c>
      <c r="B2639">
        <v>237.00459799999999</v>
      </c>
      <c r="C2639">
        <v>9.4261459999999992</v>
      </c>
      <c r="H2639">
        <v>226.77505300000001</v>
      </c>
      <c r="I2639">
        <v>5.3299519999999996</v>
      </c>
    </row>
    <row r="2640" spans="1:9" x14ac:dyDescent="0.25">
      <c r="A2640">
        <v>2639</v>
      </c>
      <c r="B2640">
        <v>237.00459799999999</v>
      </c>
      <c r="C2640">
        <v>9.4261459999999992</v>
      </c>
      <c r="H2640">
        <v>226.77505300000001</v>
      </c>
      <c r="I2640">
        <v>5.3299519999999996</v>
      </c>
    </row>
    <row r="2641" spans="1:9" x14ac:dyDescent="0.25">
      <c r="A2641">
        <v>2640</v>
      </c>
      <c r="B2641">
        <v>237.00459799999999</v>
      </c>
      <c r="C2641">
        <v>9.4261459999999992</v>
      </c>
      <c r="H2641">
        <v>226.77505300000001</v>
      </c>
      <c r="I2641">
        <v>5.3299519999999996</v>
      </c>
    </row>
    <row r="2642" spans="1:9" x14ac:dyDescent="0.25">
      <c r="A2642">
        <v>2641</v>
      </c>
      <c r="B2642">
        <v>237.00459799999999</v>
      </c>
      <c r="C2642">
        <v>9.4261459999999992</v>
      </c>
      <c r="H2642">
        <v>226.77505300000001</v>
      </c>
      <c r="I2642">
        <v>5.3299519999999996</v>
      </c>
    </row>
    <row r="2643" spans="1:9" x14ac:dyDescent="0.25">
      <c r="A2643">
        <v>2642</v>
      </c>
      <c r="B2643">
        <v>237.00459799999999</v>
      </c>
      <c r="C2643">
        <v>9.4261459999999992</v>
      </c>
      <c r="H2643">
        <v>226.77505300000001</v>
      </c>
      <c r="I2643">
        <v>5.3299519999999996</v>
      </c>
    </row>
    <row r="2644" spans="1:9" x14ac:dyDescent="0.25">
      <c r="A2644">
        <v>2643</v>
      </c>
      <c r="B2644">
        <v>237.00459799999999</v>
      </c>
      <c r="C2644">
        <v>9.4261459999999992</v>
      </c>
      <c r="H2644">
        <v>226.77505300000001</v>
      </c>
      <c r="I2644">
        <v>5.3299519999999996</v>
      </c>
    </row>
    <row r="2645" spans="1:9" x14ac:dyDescent="0.25">
      <c r="A2645">
        <v>2644</v>
      </c>
      <c r="B2645">
        <v>237.00459799999999</v>
      </c>
      <c r="C2645">
        <v>9.4261459999999992</v>
      </c>
      <c r="H2645">
        <v>226.77505300000001</v>
      </c>
      <c r="I2645">
        <v>5.3299519999999996</v>
      </c>
    </row>
    <row r="2646" spans="1:9" x14ac:dyDescent="0.25">
      <c r="A2646">
        <v>2645</v>
      </c>
      <c r="B2646">
        <v>237.00459799999999</v>
      </c>
      <c r="C2646">
        <v>9.4261459999999992</v>
      </c>
      <c r="H2646">
        <v>226.77505300000001</v>
      </c>
      <c r="I2646">
        <v>5.3299519999999996</v>
      </c>
    </row>
    <row r="2647" spans="1:9" x14ac:dyDescent="0.25">
      <c r="A2647">
        <v>2646</v>
      </c>
      <c r="B2647">
        <v>237.00459799999999</v>
      </c>
      <c r="C2647">
        <v>9.4261459999999992</v>
      </c>
      <c r="H2647">
        <v>226.77505300000001</v>
      </c>
      <c r="I2647">
        <v>5.3299519999999996</v>
      </c>
    </row>
    <row r="2648" spans="1:9" x14ac:dyDescent="0.25">
      <c r="A2648">
        <v>2647</v>
      </c>
      <c r="B2648">
        <v>237.00459799999999</v>
      </c>
      <c r="C2648">
        <v>9.4261459999999992</v>
      </c>
      <c r="D2648">
        <v>245.698634</v>
      </c>
      <c r="E2648">
        <v>6.6410220000000004</v>
      </c>
      <c r="H2648">
        <v>226.77505300000001</v>
      </c>
      <c r="I2648">
        <v>5.3299519999999996</v>
      </c>
    </row>
    <row r="2649" spans="1:9" x14ac:dyDescent="0.25">
      <c r="A2649">
        <v>2648</v>
      </c>
      <c r="B2649">
        <v>236.96216899999999</v>
      </c>
      <c r="C2649">
        <v>9.4126829999999995</v>
      </c>
      <c r="D2649">
        <v>245.70210599999999</v>
      </c>
      <c r="E2649">
        <v>6.5637619999999997</v>
      </c>
      <c r="H2649">
        <v>226.77505300000001</v>
      </c>
      <c r="I2649">
        <v>5.3299519999999996</v>
      </c>
    </row>
    <row r="2650" spans="1:9" x14ac:dyDescent="0.25">
      <c r="A2650">
        <v>2649</v>
      </c>
      <c r="D2650">
        <v>245.70210599999999</v>
      </c>
      <c r="E2650">
        <v>6.5637619999999997</v>
      </c>
      <c r="H2650">
        <v>226.77505300000001</v>
      </c>
      <c r="I2650">
        <v>5.3299519999999996</v>
      </c>
    </row>
    <row r="2651" spans="1:9" x14ac:dyDescent="0.25">
      <c r="A2651">
        <v>2650</v>
      </c>
      <c r="D2651">
        <v>245.70210599999999</v>
      </c>
      <c r="E2651">
        <v>6.5637619999999997</v>
      </c>
      <c r="F2651">
        <v>233.666314</v>
      </c>
      <c r="G2651">
        <v>10.916366999999999</v>
      </c>
      <c r="H2651">
        <v>226.77505300000001</v>
      </c>
      <c r="I2651">
        <v>5.3299519999999996</v>
      </c>
    </row>
    <row r="2652" spans="1:9" x14ac:dyDescent="0.25">
      <c r="A2652">
        <v>2651</v>
      </c>
      <c r="D2652">
        <v>245.70210599999999</v>
      </c>
      <c r="E2652">
        <v>6.5637619999999997</v>
      </c>
      <c r="F2652">
        <v>233.69359700000001</v>
      </c>
      <c r="G2652">
        <v>10.906677</v>
      </c>
      <c r="H2652">
        <v>226.70330100000001</v>
      </c>
      <c r="I2652">
        <v>5.5593349999999999</v>
      </c>
    </row>
    <row r="2653" spans="1:9" x14ac:dyDescent="0.25">
      <c r="A2653">
        <v>2652</v>
      </c>
      <c r="D2653">
        <v>245.70210599999999</v>
      </c>
      <c r="E2653">
        <v>6.5637619999999997</v>
      </c>
      <c r="F2653">
        <v>233.69359700000001</v>
      </c>
      <c r="G2653">
        <v>10.906677</v>
      </c>
      <c r="H2653">
        <v>226.70330100000001</v>
      </c>
      <c r="I2653">
        <v>5.5593349999999999</v>
      </c>
    </row>
    <row r="2654" spans="1:9" x14ac:dyDescent="0.25">
      <c r="A2654">
        <v>2653</v>
      </c>
      <c r="D2654">
        <v>245.70210599999999</v>
      </c>
      <c r="E2654">
        <v>6.5637619999999997</v>
      </c>
      <c r="F2654">
        <v>233.69359700000001</v>
      </c>
      <c r="G2654">
        <v>10.906677</v>
      </c>
      <c r="H2654">
        <v>226.70330100000001</v>
      </c>
      <c r="I2654">
        <v>5.5593349999999999</v>
      </c>
    </row>
    <row r="2655" spans="1:9" x14ac:dyDescent="0.25">
      <c r="A2655">
        <v>2654</v>
      </c>
      <c r="D2655">
        <v>245.70210599999999</v>
      </c>
      <c r="E2655">
        <v>6.5637619999999997</v>
      </c>
      <c r="F2655">
        <v>233.69359700000001</v>
      </c>
      <c r="G2655">
        <v>10.906677</v>
      </c>
    </row>
    <row r="2656" spans="1:9" x14ac:dyDescent="0.25">
      <c r="A2656">
        <v>2655</v>
      </c>
      <c r="D2656">
        <v>245.70210599999999</v>
      </c>
      <c r="E2656">
        <v>6.5637619999999997</v>
      </c>
      <c r="F2656">
        <v>233.69359700000001</v>
      </c>
      <c r="G2656">
        <v>10.906677</v>
      </c>
    </row>
    <row r="2657" spans="1:9" x14ac:dyDescent="0.25">
      <c r="A2657">
        <v>2656</v>
      </c>
      <c r="D2657">
        <v>245.70210599999999</v>
      </c>
      <c r="E2657">
        <v>6.5637619999999997</v>
      </c>
      <c r="F2657">
        <v>233.69359700000001</v>
      </c>
      <c r="G2657">
        <v>10.906677</v>
      </c>
    </row>
    <row r="2658" spans="1:9" x14ac:dyDescent="0.25">
      <c r="A2658">
        <v>2657</v>
      </c>
      <c r="D2658">
        <v>245.70210599999999</v>
      </c>
      <c r="E2658">
        <v>6.5637619999999997</v>
      </c>
      <c r="F2658">
        <v>233.69359700000001</v>
      </c>
      <c r="G2658">
        <v>10.906677</v>
      </c>
    </row>
    <row r="2659" spans="1:9" x14ac:dyDescent="0.25">
      <c r="A2659">
        <v>2658</v>
      </c>
      <c r="D2659">
        <v>245.70210599999999</v>
      </c>
      <c r="E2659">
        <v>6.5637619999999997</v>
      </c>
      <c r="F2659">
        <v>233.69359700000001</v>
      </c>
      <c r="G2659">
        <v>10.906677</v>
      </c>
    </row>
    <row r="2660" spans="1:9" x14ac:dyDescent="0.25">
      <c r="A2660">
        <v>2659</v>
      </c>
      <c r="D2660">
        <v>245.70210599999999</v>
      </c>
      <c r="E2660">
        <v>6.5637619999999997</v>
      </c>
      <c r="F2660">
        <v>233.69359700000001</v>
      </c>
      <c r="G2660">
        <v>10.906677</v>
      </c>
    </row>
    <row r="2661" spans="1:9" x14ac:dyDescent="0.25">
      <c r="A2661">
        <v>2660</v>
      </c>
      <c r="D2661">
        <v>245.70210599999999</v>
      </c>
      <c r="E2661">
        <v>6.5637619999999997</v>
      </c>
      <c r="F2661">
        <v>233.69359700000001</v>
      </c>
      <c r="G2661">
        <v>10.906677</v>
      </c>
    </row>
    <row r="2662" spans="1:9" x14ac:dyDescent="0.25">
      <c r="A2662">
        <v>2661</v>
      </c>
      <c r="D2662">
        <v>245.70210599999999</v>
      </c>
      <c r="E2662">
        <v>6.5637619999999997</v>
      </c>
      <c r="F2662">
        <v>233.69359700000001</v>
      </c>
      <c r="G2662">
        <v>10.906677</v>
      </c>
    </row>
    <row r="2663" spans="1:9" x14ac:dyDescent="0.25">
      <c r="A2663">
        <v>2662</v>
      </c>
      <c r="B2663">
        <v>253.856448</v>
      </c>
      <c r="C2663">
        <v>9.3194610000000004</v>
      </c>
      <c r="D2663">
        <v>245.70210599999999</v>
      </c>
      <c r="E2663">
        <v>6.5637619999999997</v>
      </c>
      <c r="F2663">
        <v>233.69359700000001</v>
      </c>
      <c r="G2663">
        <v>10.906677</v>
      </c>
    </row>
    <row r="2664" spans="1:9" x14ac:dyDescent="0.25">
      <c r="A2664">
        <v>2663</v>
      </c>
      <c r="B2664">
        <v>253.954925</v>
      </c>
      <c r="C2664">
        <v>9.2287379999999999</v>
      </c>
      <c r="D2664">
        <v>245.70210599999999</v>
      </c>
      <c r="E2664">
        <v>6.5637619999999997</v>
      </c>
      <c r="F2664">
        <v>233.69359700000001</v>
      </c>
      <c r="G2664">
        <v>10.906677</v>
      </c>
    </row>
    <row r="2665" spans="1:9" x14ac:dyDescent="0.25">
      <c r="A2665">
        <v>2664</v>
      </c>
      <c r="B2665">
        <v>253.954925</v>
      </c>
      <c r="C2665">
        <v>9.2287379999999999</v>
      </c>
      <c r="D2665">
        <v>245.698634</v>
      </c>
      <c r="E2665">
        <v>6.6410220000000004</v>
      </c>
      <c r="F2665">
        <v>233.69359700000001</v>
      </c>
      <c r="G2665">
        <v>10.906677</v>
      </c>
    </row>
    <row r="2666" spans="1:9" x14ac:dyDescent="0.25">
      <c r="A2666">
        <v>2665</v>
      </c>
      <c r="B2666">
        <v>253.954925</v>
      </c>
      <c r="C2666">
        <v>9.2287379999999999</v>
      </c>
      <c r="F2666">
        <v>233.666314</v>
      </c>
      <c r="G2666">
        <v>10.916366999999999</v>
      </c>
    </row>
    <row r="2667" spans="1:9" x14ac:dyDescent="0.25">
      <c r="A2667">
        <v>2666</v>
      </c>
      <c r="B2667">
        <v>253.954925</v>
      </c>
      <c r="C2667">
        <v>9.2287379999999999</v>
      </c>
      <c r="F2667">
        <v>233.666314</v>
      </c>
      <c r="G2667">
        <v>10.916366999999999</v>
      </c>
      <c r="H2667">
        <v>242.09017499999999</v>
      </c>
      <c r="I2667">
        <v>6.3348899999999997</v>
      </c>
    </row>
    <row r="2668" spans="1:9" x14ac:dyDescent="0.25">
      <c r="A2668">
        <v>2667</v>
      </c>
      <c r="B2668">
        <v>253.954925</v>
      </c>
      <c r="C2668">
        <v>9.2287379999999999</v>
      </c>
      <c r="F2668">
        <v>233.666314</v>
      </c>
      <c r="G2668">
        <v>10.916366999999999</v>
      </c>
      <c r="H2668">
        <v>242.14402899999999</v>
      </c>
      <c r="I2668">
        <v>6.0702179999999997</v>
      </c>
    </row>
    <row r="2669" spans="1:9" x14ac:dyDescent="0.25">
      <c r="A2669">
        <v>2668</v>
      </c>
      <c r="B2669">
        <v>253.954925</v>
      </c>
      <c r="C2669">
        <v>9.2287379999999999</v>
      </c>
      <c r="H2669">
        <v>242.14402899999999</v>
      </c>
      <c r="I2669">
        <v>6.0702179999999997</v>
      </c>
    </row>
    <row r="2670" spans="1:9" x14ac:dyDescent="0.25">
      <c r="A2670">
        <v>2669</v>
      </c>
      <c r="B2670">
        <v>253.954925</v>
      </c>
      <c r="C2670">
        <v>9.2287379999999999</v>
      </c>
      <c r="H2670">
        <v>242.14402899999999</v>
      </c>
      <c r="I2670">
        <v>6.0702179999999997</v>
      </c>
    </row>
    <row r="2671" spans="1:9" x14ac:dyDescent="0.25">
      <c r="A2671">
        <v>2670</v>
      </c>
      <c r="B2671">
        <v>253.954925</v>
      </c>
      <c r="C2671">
        <v>9.2287379999999999</v>
      </c>
      <c r="H2671">
        <v>242.14402899999999</v>
      </c>
      <c r="I2671">
        <v>6.0702179999999997</v>
      </c>
    </row>
    <row r="2672" spans="1:9" x14ac:dyDescent="0.25">
      <c r="A2672">
        <v>2671</v>
      </c>
      <c r="B2672">
        <v>253.954925</v>
      </c>
      <c r="C2672">
        <v>9.2287379999999999</v>
      </c>
      <c r="H2672">
        <v>242.14402899999999</v>
      </c>
      <c r="I2672">
        <v>6.0702179999999997</v>
      </c>
    </row>
    <row r="2673" spans="1:9" x14ac:dyDescent="0.25">
      <c r="A2673">
        <v>2672</v>
      </c>
      <c r="B2673">
        <v>253.954925</v>
      </c>
      <c r="C2673">
        <v>9.2287379999999999</v>
      </c>
      <c r="H2673">
        <v>242.14402899999999</v>
      </c>
      <c r="I2673">
        <v>6.0702179999999997</v>
      </c>
    </row>
    <row r="2674" spans="1:9" x14ac:dyDescent="0.25">
      <c r="A2674">
        <v>2673</v>
      </c>
      <c r="B2674">
        <v>253.954925</v>
      </c>
      <c r="C2674">
        <v>9.2287379999999999</v>
      </c>
      <c r="H2674">
        <v>242.14402899999999</v>
      </c>
      <c r="I2674">
        <v>6.0702179999999997</v>
      </c>
    </row>
    <row r="2675" spans="1:9" x14ac:dyDescent="0.25">
      <c r="A2675">
        <v>2674</v>
      </c>
      <c r="B2675">
        <v>253.954925</v>
      </c>
      <c r="C2675">
        <v>9.2287379999999999</v>
      </c>
      <c r="H2675">
        <v>242.14402899999999</v>
      </c>
      <c r="I2675">
        <v>6.0702179999999997</v>
      </c>
    </row>
    <row r="2676" spans="1:9" x14ac:dyDescent="0.25">
      <c r="A2676">
        <v>2675</v>
      </c>
      <c r="B2676">
        <v>253.954925</v>
      </c>
      <c r="C2676">
        <v>9.2287379999999999</v>
      </c>
      <c r="H2676">
        <v>242.14402899999999</v>
      </c>
      <c r="I2676">
        <v>6.0702179999999997</v>
      </c>
    </row>
    <row r="2677" spans="1:9" x14ac:dyDescent="0.25">
      <c r="A2677">
        <v>2676</v>
      </c>
      <c r="B2677">
        <v>253.954925</v>
      </c>
      <c r="C2677">
        <v>9.2287379999999999</v>
      </c>
      <c r="H2677">
        <v>242.14402899999999</v>
      </c>
      <c r="I2677">
        <v>6.0702179999999997</v>
      </c>
    </row>
    <row r="2678" spans="1:9" x14ac:dyDescent="0.25">
      <c r="A2678">
        <v>2677</v>
      </c>
      <c r="B2678">
        <v>253.954925</v>
      </c>
      <c r="C2678">
        <v>9.2287379999999999</v>
      </c>
      <c r="D2678">
        <v>262.22824000000003</v>
      </c>
      <c r="E2678">
        <v>6.4124040000000004</v>
      </c>
      <c r="H2678">
        <v>242.14402899999999</v>
      </c>
      <c r="I2678">
        <v>6.0702179999999997</v>
      </c>
    </row>
    <row r="2679" spans="1:9" x14ac:dyDescent="0.25">
      <c r="A2679">
        <v>2678</v>
      </c>
      <c r="B2679">
        <v>253.954925</v>
      </c>
      <c r="C2679">
        <v>9.2287379999999999</v>
      </c>
      <c r="D2679">
        <v>262.20769000000001</v>
      </c>
      <c r="E2679">
        <v>6.3663540000000003</v>
      </c>
      <c r="H2679">
        <v>242.14402899999999</v>
      </c>
      <c r="I2679">
        <v>6.0702179999999997</v>
      </c>
    </row>
    <row r="2680" spans="1:9" x14ac:dyDescent="0.25">
      <c r="A2680">
        <v>2679</v>
      </c>
      <c r="B2680">
        <v>253.856448</v>
      </c>
      <c r="C2680">
        <v>9.3194610000000004</v>
      </c>
      <c r="D2680">
        <v>262.20769000000001</v>
      </c>
      <c r="E2680">
        <v>6.3663540000000003</v>
      </c>
      <c r="H2680">
        <v>242.14402899999999</v>
      </c>
      <c r="I2680">
        <v>6.0702179999999997</v>
      </c>
    </row>
    <row r="2681" spans="1:9" x14ac:dyDescent="0.25">
      <c r="A2681">
        <v>2680</v>
      </c>
      <c r="D2681">
        <v>262.20769000000001</v>
      </c>
      <c r="E2681">
        <v>6.3663540000000003</v>
      </c>
      <c r="H2681">
        <v>242.14402899999999</v>
      </c>
      <c r="I2681">
        <v>6.0702179999999997</v>
      </c>
    </row>
    <row r="2682" spans="1:9" x14ac:dyDescent="0.25">
      <c r="A2682">
        <v>2681</v>
      </c>
      <c r="D2682">
        <v>262.20769000000001</v>
      </c>
      <c r="E2682">
        <v>6.3663540000000003</v>
      </c>
      <c r="H2682">
        <v>242.14402899999999</v>
      </c>
      <c r="I2682">
        <v>6.0702179999999997</v>
      </c>
    </row>
    <row r="2683" spans="1:9" x14ac:dyDescent="0.25">
      <c r="A2683">
        <v>2682</v>
      </c>
      <c r="D2683">
        <v>262.20769000000001</v>
      </c>
      <c r="E2683">
        <v>6.3663540000000003</v>
      </c>
      <c r="F2683">
        <v>250.67110400000001</v>
      </c>
      <c r="G2683">
        <v>10.517063</v>
      </c>
      <c r="H2683">
        <v>242.09017499999999</v>
      </c>
      <c r="I2683">
        <v>6.3348899999999997</v>
      </c>
    </row>
    <row r="2684" spans="1:9" x14ac:dyDescent="0.25">
      <c r="A2684">
        <v>2683</v>
      </c>
      <c r="D2684">
        <v>262.20769000000001</v>
      </c>
      <c r="E2684">
        <v>6.3663540000000003</v>
      </c>
      <c r="F2684">
        <v>250.989833</v>
      </c>
      <c r="G2684">
        <v>10.511862000000001</v>
      </c>
      <c r="H2684">
        <v>242.09017499999999</v>
      </c>
      <c r="I2684">
        <v>6.3348899999999997</v>
      </c>
    </row>
    <row r="2685" spans="1:9" x14ac:dyDescent="0.25">
      <c r="A2685">
        <v>2684</v>
      </c>
      <c r="D2685">
        <v>262.20769000000001</v>
      </c>
      <c r="E2685">
        <v>6.3663540000000003</v>
      </c>
      <c r="F2685">
        <v>250.989833</v>
      </c>
      <c r="G2685">
        <v>10.511862000000001</v>
      </c>
    </row>
    <row r="2686" spans="1:9" x14ac:dyDescent="0.25">
      <c r="A2686">
        <v>2685</v>
      </c>
      <c r="D2686">
        <v>262.20769000000001</v>
      </c>
      <c r="E2686">
        <v>6.3663540000000003</v>
      </c>
      <c r="F2686">
        <v>250.989833</v>
      </c>
      <c r="G2686">
        <v>10.511862000000001</v>
      </c>
    </row>
    <row r="2687" spans="1:9" x14ac:dyDescent="0.25">
      <c r="A2687">
        <v>2686</v>
      </c>
      <c r="D2687">
        <v>262.20769000000001</v>
      </c>
      <c r="E2687">
        <v>6.3663540000000003</v>
      </c>
      <c r="F2687">
        <v>250.989833</v>
      </c>
      <c r="G2687">
        <v>10.511862000000001</v>
      </c>
    </row>
    <row r="2688" spans="1:9" x14ac:dyDescent="0.25">
      <c r="A2688">
        <v>2687</v>
      </c>
      <c r="D2688">
        <v>262.20769000000001</v>
      </c>
      <c r="E2688">
        <v>6.3663540000000003</v>
      </c>
      <c r="F2688">
        <v>250.989833</v>
      </c>
      <c r="G2688">
        <v>10.511862000000001</v>
      </c>
    </row>
    <row r="2689" spans="1:60" x14ac:dyDescent="0.25">
      <c r="A2689">
        <v>2688</v>
      </c>
      <c r="D2689">
        <v>262.20769000000001</v>
      </c>
      <c r="E2689">
        <v>6.3663540000000003</v>
      </c>
      <c r="F2689">
        <v>250.989833</v>
      </c>
      <c r="G2689">
        <v>10.511862000000001</v>
      </c>
    </row>
    <row r="2690" spans="1:60" x14ac:dyDescent="0.25">
      <c r="A2690">
        <v>2689</v>
      </c>
      <c r="D2690">
        <v>262.20769000000001</v>
      </c>
      <c r="E2690">
        <v>6.3663540000000003</v>
      </c>
      <c r="F2690">
        <v>250.989833</v>
      </c>
      <c r="G2690">
        <v>10.511862000000001</v>
      </c>
    </row>
    <row r="2691" spans="1:60" x14ac:dyDescent="0.25">
      <c r="A2691">
        <v>2690</v>
      </c>
      <c r="D2691">
        <v>262.20769000000001</v>
      </c>
      <c r="E2691">
        <v>6.3663540000000003</v>
      </c>
      <c r="F2691">
        <v>250.989833</v>
      </c>
      <c r="G2691">
        <v>10.511862000000001</v>
      </c>
    </row>
    <row r="2692" spans="1:60" x14ac:dyDescent="0.25">
      <c r="A2692">
        <v>2691</v>
      </c>
      <c r="D2692">
        <v>262.20769000000001</v>
      </c>
      <c r="E2692">
        <v>6.3663540000000003</v>
      </c>
      <c r="F2692">
        <v>250.989833</v>
      </c>
      <c r="G2692">
        <v>10.511862000000001</v>
      </c>
    </row>
    <row r="2693" spans="1:60" x14ac:dyDescent="0.25">
      <c r="A2693">
        <v>2692</v>
      </c>
      <c r="D2693">
        <v>262.20769000000001</v>
      </c>
      <c r="E2693">
        <v>6.3663540000000003</v>
      </c>
      <c r="F2693">
        <v>250.989833</v>
      </c>
      <c r="G2693">
        <v>10.511862000000001</v>
      </c>
    </row>
    <row r="2694" spans="1:60" x14ac:dyDescent="0.25">
      <c r="A2694">
        <v>2693</v>
      </c>
      <c r="D2694">
        <v>262.20769000000001</v>
      </c>
      <c r="E2694">
        <v>6.3663540000000003</v>
      </c>
      <c r="F2694">
        <v>250.989833</v>
      </c>
      <c r="G2694">
        <v>10.511862000000001</v>
      </c>
      <c r="BG2694">
        <v>258.25005599999997</v>
      </c>
      <c r="BH2694">
        <v>5.6910590000000001</v>
      </c>
    </row>
    <row r="2695" spans="1:60" x14ac:dyDescent="0.25">
      <c r="A2695">
        <v>2694</v>
      </c>
      <c r="B2695">
        <v>269.65812599999998</v>
      </c>
      <c r="C2695">
        <v>8.2237500000000008</v>
      </c>
      <c r="D2695">
        <v>262.20769000000001</v>
      </c>
      <c r="E2695">
        <v>6.3663540000000003</v>
      </c>
      <c r="F2695">
        <v>250.989833</v>
      </c>
      <c r="G2695">
        <v>10.511862000000001</v>
      </c>
      <c r="BG2695">
        <v>258.25005599999997</v>
      </c>
      <c r="BH2695">
        <v>5.6910590000000001</v>
      </c>
    </row>
    <row r="2696" spans="1:60" x14ac:dyDescent="0.25">
      <c r="A2696">
        <v>2695</v>
      </c>
      <c r="B2696">
        <v>269.719222</v>
      </c>
      <c r="C2696">
        <v>8.1429709999999993</v>
      </c>
      <c r="D2696">
        <v>262.20769000000001</v>
      </c>
      <c r="E2696">
        <v>6.3663540000000003</v>
      </c>
      <c r="F2696">
        <v>250.989833</v>
      </c>
      <c r="G2696">
        <v>10.511862000000001</v>
      </c>
      <c r="BG2696">
        <v>258.25005599999997</v>
      </c>
      <c r="BH2696">
        <v>5.6910590000000001</v>
      </c>
    </row>
    <row r="2697" spans="1:60" x14ac:dyDescent="0.25">
      <c r="A2697">
        <v>2696</v>
      </c>
      <c r="B2697">
        <v>269.719222</v>
      </c>
      <c r="C2697">
        <v>8.1923359999999992</v>
      </c>
      <c r="D2697">
        <v>262.18576000000002</v>
      </c>
      <c r="E2697">
        <v>6.4124040000000004</v>
      </c>
      <c r="F2697">
        <v>250.989833</v>
      </c>
      <c r="G2697">
        <v>10.511862000000001</v>
      </c>
      <c r="BG2697">
        <v>258.25005599999997</v>
      </c>
      <c r="BH2697">
        <v>5.6910590000000001</v>
      </c>
    </row>
    <row r="2698" spans="1:60" x14ac:dyDescent="0.25">
      <c r="A2698">
        <v>2697</v>
      </c>
      <c r="B2698">
        <v>269.719222</v>
      </c>
      <c r="C2698">
        <v>8.1923359999999992</v>
      </c>
      <c r="F2698">
        <v>250.989833</v>
      </c>
      <c r="G2698">
        <v>10.511862000000001</v>
      </c>
      <c r="N2698">
        <v>258.25005599999997</v>
      </c>
      <c r="O2698">
        <v>5.6910590000000001</v>
      </c>
      <c r="BG2698">
        <v>258.25005599999997</v>
      </c>
      <c r="BH2698">
        <v>5.6910590000000001</v>
      </c>
    </row>
    <row r="2699" spans="1:60" x14ac:dyDescent="0.25">
      <c r="A2699">
        <v>2698</v>
      </c>
      <c r="B2699">
        <v>269.719222</v>
      </c>
      <c r="C2699">
        <v>8.1923359999999992</v>
      </c>
      <c r="F2699">
        <v>250.67110400000001</v>
      </c>
      <c r="G2699">
        <v>10.517063</v>
      </c>
      <c r="N2699">
        <v>258.25005599999997</v>
      </c>
      <c r="O2699">
        <v>5.6910590000000001</v>
      </c>
    </row>
    <row r="2700" spans="1:60" x14ac:dyDescent="0.25">
      <c r="A2700">
        <v>2699</v>
      </c>
      <c r="B2700">
        <v>269.719222</v>
      </c>
      <c r="C2700">
        <v>8.1923359999999992</v>
      </c>
      <c r="F2700">
        <v>250.67110400000001</v>
      </c>
      <c r="G2700">
        <v>10.517063</v>
      </c>
      <c r="N2700">
        <v>258.25005599999997</v>
      </c>
      <c r="O2700">
        <v>5.6910590000000001</v>
      </c>
    </row>
    <row r="2701" spans="1:60" x14ac:dyDescent="0.25">
      <c r="A2701">
        <v>2700</v>
      </c>
      <c r="B2701">
        <v>269.72304800000001</v>
      </c>
      <c r="C2701">
        <v>8.1955480000000005</v>
      </c>
      <c r="N2701">
        <v>258.25005599999997</v>
      </c>
      <c r="O2701">
        <v>5.6910590000000001</v>
      </c>
    </row>
    <row r="2702" spans="1:60" x14ac:dyDescent="0.25">
      <c r="A2702">
        <v>2701</v>
      </c>
      <c r="B2702">
        <v>269.65812599999998</v>
      </c>
      <c r="C2702">
        <v>8.2237500000000008</v>
      </c>
      <c r="J2702">
        <v>235.69515899999999</v>
      </c>
      <c r="K2702">
        <v>14.321505999999999</v>
      </c>
      <c r="N2702">
        <v>258.25005599999997</v>
      </c>
      <c r="O2702">
        <v>5.6910590000000001</v>
      </c>
    </row>
    <row r="2703" spans="1:60" x14ac:dyDescent="0.25">
      <c r="A2703">
        <v>2702</v>
      </c>
    </row>
    <row r="2704" spans="1:60" x14ac:dyDescent="0.25">
      <c r="A2704">
        <v>2703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BA03-4D6B-4E29-8558-14BB5E9F49B7}">
  <dimension ref="A1:DV2604"/>
  <sheetViews>
    <sheetView topLeftCell="V1" workbookViewId="0">
      <selection activeCell="AG4" sqref="AG4"/>
    </sheetView>
  </sheetViews>
  <sheetFormatPr defaultRowHeight="15" x14ac:dyDescent="0.25"/>
  <cols>
    <col min="1" max="1" width="5" bestFit="1" customWidth="1"/>
    <col min="2" max="5" width="2" bestFit="1" customWidth="1"/>
    <col min="6" max="6" width="5.5703125" bestFit="1" customWidth="1"/>
    <col min="7" max="8" width="3.28515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5.28515625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6" width="7" bestFit="1" customWidth="1"/>
    <col min="117" max="117" width="12" bestFit="1" customWidth="1"/>
    <col min="118" max="118" width="15.85546875" bestFit="1" customWidth="1"/>
    <col min="119" max="119" width="8" bestFit="1" customWidth="1"/>
    <col min="120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293</v>
      </c>
      <c r="K1">
        <v>92.783505154639172</v>
      </c>
      <c r="M1" t="s">
        <v>242</v>
      </c>
      <c r="N1" t="s">
        <v>243</v>
      </c>
      <c r="O1" t="s">
        <v>244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308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306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294</v>
      </c>
      <c r="K2">
        <v>83.12958435207824</v>
      </c>
      <c r="M2" t="s">
        <v>292</v>
      </c>
      <c r="N2">
        <v>388</v>
      </c>
      <c r="R2" t="s">
        <v>238</v>
      </c>
      <c r="S2">
        <v>9.4793814432989607E-2</v>
      </c>
      <c r="T2">
        <v>2.0880706149182679E-2</v>
      </c>
      <c r="W2" t="s">
        <v>221</v>
      </c>
      <c r="X2">
        <f>AVERAGE(Coordination!AT:AT)</f>
        <v>0.49349600462518617</v>
      </c>
      <c r="Y2">
        <f>STDEV(Coordination!AT:AT)</f>
        <v>4.7146690394444773E-2</v>
      </c>
      <c r="Z2" t="s">
        <v>224</v>
      </c>
      <c r="AA2">
        <f>AVERAGE(Coordination!AW:AW)</f>
        <v>0.50699364072902431</v>
      </c>
      <c r="AB2">
        <f>STDEV(Coordination!AW:AW)</f>
        <v>4.3074431372321045E-2</v>
      </c>
      <c r="AC2" t="s">
        <v>227</v>
      </c>
      <c r="AD2">
        <f>AVERAGE(Coordination!AZ:AZ)</f>
        <v>0.40609024306141056</v>
      </c>
      <c r="AE2">
        <f>STDEV(Coordination!AZ:AZ)</f>
        <v>0.10609321633327015</v>
      </c>
      <c r="AF2" t="s">
        <v>230</v>
      </c>
      <c r="AG2">
        <f>AVERAGE(Coordination!BC:BC)</f>
        <v>0.64570049222190018</v>
      </c>
      <c r="AH2">
        <f>STDEV(Coordination!BC:BC)</f>
        <v>0.36271174560261976</v>
      </c>
      <c r="AK2" t="s">
        <v>309</v>
      </c>
      <c r="AL2">
        <f>AVERAGE(Coordination!BQ:BQ)</f>
        <v>0.46404369063701489</v>
      </c>
      <c r="AM2">
        <f>STDEV(Coordination!BQ:BQ)</f>
        <v>3.0969217931221441E-2</v>
      </c>
      <c r="AN2" t="s">
        <v>312</v>
      </c>
      <c r="AO2">
        <f>AVERAGE(Coordination!BT:BT)</f>
        <v>0.4679879529589111</v>
      </c>
      <c r="AP2">
        <f>STDEV(Coordination!BT:BT)</f>
        <v>2.9485272308215894E-2</v>
      </c>
      <c r="AQ2" t="s">
        <v>315</v>
      </c>
      <c r="AR2">
        <f>AVERAGE(Coordination!BW:BW)</f>
        <v>0.37906028536245739</v>
      </c>
      <c r="AS2">
        <f>STDEV(Coordination!BW:BW)</f>
        <v>7.3389056145978918E-2</v>
      </c>
      <c r="AT2" t="s">
        <v>318</v>
      </c>
      <c r="AU2">
        <f>AVERAGE(Coordination!BZ:BZ)</f>
        <v>0.12383627680380697</v>
      </c>
      <c r="AV2">
        <f>STDEV(Coordination!BZ:BZ)</f>
        <v>0.10030975549832291</v>
      </c>
      <c r="AX2" t="s">
        <v>103</v>
      </c>
      <c r="AY2">
        <f>AVERAGE(Cycle!$CL:$CL)</f>
        <v>14.54</v>
      </c>
      <c r="AZ2">
        <f>STDEV(Cycle!$CL:$CL)</f>
        <v>2.3588218254120861</v>
      </c>
      <c r="BA2" t="s">
        <v>104</v>
      </c>
      <c r="BB2">
        <f>AVERAGE(Cycle!$CP:$CP)</f>
        <v>14.7</v>
      </c>
      <c r="BC2">
        <f>STDEV(Cycle!$CP:$CP)</f>
        <v>2.3290003057626301</v>
      </c>
      <c r="BD2" t="s">
        <v>105</v>
      </c>
      <c r="BE2">
        <f>AVERAGE(Cycle!$CT:$CT)</f>
        <v>13.775510204081632</v>
      </c>
      <c r="BF2">
        <f>STDEV(Cycle!$CT:$CT)</f>
        <v>2.4768229244061599</v>
      </c>
      <c r="BG2" t="s">
        <v>106</v>
      </c>
      <c r="BH2">
        <f>AVERAGE(Cycle!$CX:$CX)</f>
        <v>14.15625</v>
      </c>
      <c r="BI2">
        <f>STDEV(Cycle!$CX:$CX)</f>
        <v>2.291072490755091</v>
      </c>
      <c r="BK2" t="s">
        <v>307</v>
      </c>
      <c r="BL2">
        <f>AVERAGE(Cycle!AO:AR)</f>
        <v>127.28794351850073</v>
      </c>
      <c r="BM2">
        <f>STDEV(Cycle!AO:AR)</f>
        <v>29.168804644905848</v>
      </c>
      <c r="BO2" t="s">
        <v>32</v>
      </c>
      <c r="BP2">
        <f>AVERAGE(Cycle!BF:BF)</f>
        <v>2.645389686274509</v>
      </c>
      <c r="BQ2">
        <f>STDEV(Cycle!BF:BF)</f>
        <v>0.70255284965805631</v>
      </c>
      <c r="BS2" t="s">
        <v>206</v>
      </c>
      <c r="BT2">
        <v>0</v>
      </c>
      <c r="BU2">
        <v>0</v>
      </c>
      <c r="BV2">
        <v>0</v>
      </c>
      <c r="BX2" t="s">
        <v>140</v>
      </c>
      <c r="BY2">
        <f>AVERAGE(Cycle!DC:DC)</f>
        <v>0.34843628593628589</v>
      </c>
      <c r="BZ2">
        <f>STDEV(Cycle!DC:DC)</f>
        <v>1.6828858718126196</v>
      </c>
      <c r="CA2" t="s">
        <v>143</v>
      </c>
      <c r="CB2">
        <f>AVERAGE(Cycle!DF:DF)</f>
        <v>0.42096219931271472</v>
      </c>
      <c r="CC2">
        <f>STDEV(Cycle!DF:DF)</f>
        <v>2.0628286471472634</v>
      </c>
      <c r="CD2" t="s">
        <v>146</v>
      </c>
      <c r="CE2">
        <f>AVERAGE(Cycle!DI:DI)</f>
        <v>14.454080865371186</v>
      </c>
      <c r="CF2">
        <f>STDEV(Cycle!DI:DI)</f>
        <v>16.671401742977167</v>
      </c>
      <c r="CG2" t="s">
        <v>149</v>
      </c>
      <c r="CH2">
        <f>AVERAGE(Cycle!DL:DL)</f>
        <v>69.752611920865021</v>
      </c>
      <c r="CI2">
        <f>STDEV(Cycle!DL:DL)</f>
        <v>24.161460695133691</v>
      </c>
      <c r="CK2" t="s">
        <v>152</v>
      </c>
      <c r="CL2">
        <f>AVERAGE(Cycle!DP:DP)</f>
        <v>26.366547406841519</v>
      </c>
      <c r="CM2">
        <f>STDEV(Cycle!DP:DP)</f>
        <v>11.762627928244322</v>
      </c>
      <c r="CN2" t="s">
        <v>155</v>
      </c>
      <c r="CO2">
        <f>AVERAGE(Cycle!DS:DS)</f>
        <v>25.21561996710907</v>
      </c>
      <c r="CP2">
        <f>STDEV(Cycle!DS:DS)</f>
        <v>11.971729988583663</v>
      </c>
      <c r="CQ2" t="s">
        <v>158</v>
      </c>
      <c r="CR2">
        <f>AVERAGE(Cycle!DV:DV)</f>
        <v>32.550663306491963</v>
      </c>
      <c r="CS2">
        <f>STDEV(Cycle!DV:DV)</f>
        <v>16.962300541007725</v>
      </c>
      <c r="CT2" t="s">
        <v>161</v>
      </c>
      <c r="CU2">
        <f>AVERAGE(Cycle!DY:DY)</f>
        <v>78.870065742042371</v>
      </c>
      <c r="CV2">
        <f>STDEV(Cycle!DY:DY)</f>
        <v>19.19331113721449</v>
      </c>
      <c r="CX2" t="s">
        <v>176</v>
      </c>
      <c r="CY2">
        <f>AVERAGE(Cycle!BV:BV)/200</f>
        <v>2.0833333333333332E-4</v>
      </c>
      <c r="CZ2">
        <f>STDEV(Cycle!BV:BV)/200</f>
        <v>1.0043763885240241E-3</v>
      </c>
      <c r="DA2" t="s">
        <v>177</v>
      </c>
      <c r="DB2">
        <f>AVERAGE(Cycle!BZ:BZ)/200</f>
        <v>2.0618556701030926E-4</v>
      </c>
      <c r="DC2">
        <f>STDEV(Cycle!BZ:BZ)/200</f>
        <v>9.9935546238872665E-4</v>
      </c>
      <c r="DD2" t="s">
        <v>178</v>
      </c>
      <c r="DE2">
        <f>AVERAGE(Cycle!CD:CD)/200</f>
        <v>8.3870967741935479E-3</v>
      </c>
      <c r="DF2">
        <f>STDEV(Cycle!CD:CD)/200</f>
        <v>9.1533223453522192E-3</v>
      </c>
      <c r="DG2" t="s">
        <v>179</v>
      </c>
      <c r="DH2">
        <f>AVERAGE(Cycle!CH:CH)/200</f>
        <v>3.9148936170212763E-2</v>
      </c>
      <c r="DI2">
        <f>STDEV(Cycle!CH:CH)/200</f>
        <v>1.3332761369566975E-2</v>
      </c>
      <c r="DK2" t="s">
        <v>192</v>
      </c>
      <c r="DL2">
        <f>AVERAGE(Cycle!CM:CM)/200</f>
        <v>1.9900000000000001E-2</v>
      </c>
      <c r="DM2">
        <f>STDEV(Cycle!CM:CM)/200</f>
        <v>1.1698657438295467E-2</v>
      </c>
      <c r="DN2" t="s">
        <v>193</v>
      </c>
      <c r="DO2">
        <f>AVERAGE(Cycle!CQ:CQ)/200</f>
        <v>1.9400000000000001E-2</v>
      </c>
      <c r="DP2">
        <f>STDEV(Cycle!CQ:CQ)/200</f>
        <v>1.1833866825362032E-2</v>
      </c>
      <c r="DQ2" t="s">
        <v>194</v>
      </c>
      <c r="DR2">
        <f>AVERAGE(Cycle!CU:CU)/200</f>
        <v>2.3367346938775509E-2</v>
      </c>
      <c r="DS2">
        <f>STDEV(Cycle!CU:CU)/200</f>
        <v>1.4390996437207267E-2</v>
      </c>
      <c r="DT2" t="s">
        <v>195</v>
      </c>
      <c r="DU2">
        <f>AVERAGE(Cycle!CY:CY)/200</f>
        <v>5.5677083333333328E-2</v>
      </c>
      <c r="DV2">
        <f>STDEV(Cycle!CY:CY)/200</f>
        <v>1.4984549791573336E-2</v>
      </c>
    </row>
    <row r="3" spans="1:126" x14ac:dyDescent="0.25">
      <c r="A3">
        <v>2</v>
      </c>
      <c r="J3" t="s">
        <v>295</v>
      </c>
      <c r="K3">
        <v>87.922705314009661</v>
      </c>
      <c r="M3" t="s">
        <v>286</v>
      </c>
      <c r="N3">
        <v>18</v>
      </c>
      <c r="O3">
        <f t="shared" ref="O3:O9" si="0" xml:space="preserve"> (N3/N$2)*100</f>
        <v>4.6391752577319592</v>
      </c>
      <c r="R3" t="s">
        <v>241</v>
      </c>
      <c r="S3">
        <v>29.996134518747589</v>
      </c>
      <c r="W3" t="s">
        <v>222</v>
      </c>
      <c r="X3">
        <f>AVERAGE(Coordination!AU:AU)</f>
        <v>0.58942321551353005</v>
      </c>
      <c r="Y3">
        <f>STDEV(Coordination!AU:AU)</f>
        <v>0.11498959629950596</v>
      </c>
      <c r="Z3" t="s">
        <v>225</v>
      </c>
      <c r="AA3">
        <f>AVERAGE(Coordination!AX:AX)</f>
        <v>0.2032265376348269</v>
      </c>
      <c r="AB3">
        <f>STDEV(Coordination!AX:AX)</f>
        <v>0.23783586446043556</v>
      </c>
      <c r="AC3" t="s">
        <v>228</v>
      </c>
      <c r="AD3">
        <f>AVERAGE(Coordination!BA:BA)</f>
        <v>0.73255495783625546</v>
      </c>
      <c r="AE3">
        <f>STDEV(Coordination!BA:BA)</f>
        <v>0.30220023407091351</v>
      </c>
      <c r="AF3" t="s">
        <v>231</v>
      </c>
      <c r="AG3">
        <f>AVERAGE(Coordination!BD:BD)</f>
        <v>0.39869121837727101</v>
      </c>
      <c r="AH3">
        <f>STDEV(Coordination!BD:BD)</f>
        <v>0.11316691316626346</v>
      </c>
      <c r="AK3" t="s">
        <v>310</v>
      </c>
      <c r="AL3">
        <f>AVERAGE(Coordination!BR:BR)</f>
        <v>0.37517112985527207</v>
      </c>
      <c r="AM3">
        <f>STDEV(Coordination!BR:BR)</f>
        <v>7.4545436228628831E-2</v>
      </c>
      <c r="AN3" t="s">
        <v>313</v>
      </c>
      <c r="AO3">
        <f>AVERAGE(Coordination!BU:BU)</f>
        <v>0.12755724135958926</v>
      </c>
      <c r="AP3">
        <f>STDEV(Coordination!BU:BU)</f>
        <v>7.3240159951612052E-2</v>
      </c>
      <c r="AQ3" t="s">
        <v>316</v>
      </c>
      <c r="AR3">
        <f>AVERAGE(Coordination!BX:BX)</f>
        <v>0.12602683830153827</v>
      </c>
      <c r="AS3">
        <f>STDEV(Coordination!BX:BX)</f>
        <v>6.8378491658852597E-2</v>
      </c>
      <c r="AT3" t="s">
        <v>319</v>
      </c>
      <c r="AU3">
        <f>AVERAGE(Coordination!CA:CA)</f>
        <v>0.37690135898274441</v>
      </c>
      <c r="AV3">
        <f>STDEV(Coordination!CA:CA)</f>
        <v>8.8681257817101081E-2</v>
      </c>
      <c r="AX3" t="s">
        <v>107</v>
      </c>
      <c r="AY3">
        <f>AVERAGE(Cycle!$BU:$BU)</f>
        <v>10.6875</v>
      </c>
      <c r="AZ3">
        <f>STDEV(Cycle!$BU:$BU)</f>
        <v>1.3163945976955791</v>
      </c>
      <c r="BA3" t="s">
        <v>108</v>
      </c>
      <c r="BB3">
        <f>AVERAGE(Cycle!$BY:$BY)</f>
        <v>10.43298969072165</v>
      </c>
      <c r="BC3">
        <f>STDEV(Cycle!$BY:$BY)</f>
        <v>1.2408600553551361</v>
      </c>
      <c r="BD3" t="s">
        <v>109</v>
      </c>
      <c r="BE3">
        <f>AVERAGE(Cycle!$CC:$CC)</f>
        <v>11.806451612903226</v>
      </c>
      <c r="BF3">
        <f>STDEV(Cycle!$CC:$CC)</f>
        <v>1.589763890837723</v>
      </c>
      <c r="BG3" t="s">
        <v>110</v>
      </c>
      <c r="BH3">
        <f>AVERAGE(Cycle!$CG:$CG)</f>
        <v>11.329787234042554</v>
      </c>
      <c r="BI3">
        <f>STDEV(Cycle!$CG:$CG)</f>
        <v>1.6023390018421588</v>
      </c>
      <c r="BK3" t="s">
        <v>303</v>
      </c>
      <c r="BL3">
        <v>125.83552376517594</v>
      </c>
      <c r="BO3" t="s">
        <v>33</v>
      </c>
      <c r="BP3">
        <f>AVERAGE(Cycle!BG:BG)</f>
        <v>3.6804175612244898</v>
      </c>
      <c r="BQ3">
        <f>STDEV(Cycle!BG:BG)</f>
        <v>0.8474963598119436</v>
      </c>
      <c r="BS3" t="s">
        <v>207</v>
      </c>
      <c r="BT3">
        <v>100</v>
      </c>
      <c r="BU3">
        <v>3.8759689922480618</v>
      </c>
      <c r="BV3">
        <v>0.5</v>
      </c>
      <c r="BX3" t="s">
        <v>141</v>
      </c>
      <c r="BY3">
        <f>AVERAGE(Cycle!DD:DD)</f>
        <v>14.991154678654674</v>
      </c>
      <c r="BZ3">
        <f>STDEV(Cycle!DD:DD)</f>
        <v>17.563674682044329</v>
      </c>
      <c r="CA3" t="s">
        <v>144</v>
      </c>
      <c r="CB3">
        <f>AVERAGE(Cycle!DG:DG)</f>
        <v>78.98737573995308</v>
      </c>
      <c r="CC3">
        <f>STDEV(Cycle!DG:DG)</f>
        <v>20.097058137642488</v>
      </c>
      <c r="CD3" t="s">
        <v>147</v>
      </c>
      <c r="CE3">
        <f>AVERAGE(Cycle!DJ:DJ)</f>
        <v>70.296434449660296</v>
      </c>
      <c r="CF3">
        <f>STDEV(Cycle!DJ:DJ)</f>
        <v>15.746654613891733</v>
      </c>
      <c r="CG3" t="s">
        <v>150</v>
      </c>
      <c r="CH3">
        <f>AVERAGE(Cycle!DM:DM)</f>
        <v>15.681712837367929</v>
      </c>
      <c r="CI3">
        <f>STDEV(Cycle!DM:DM)</f>
        <v>18.964155713372762</v>
      </c>
      <c r="CK3" t="s">
        <v>153</v>
      </c>
      <c r="CL3">
        <f>AVERAGE(Cycle!DQ:DQ)</f>
        <v>29.880026460467633</v>
      </c>
      <c r="CM3">
        <f>STDEV(Cycle!DQ:DQ)</f>
        <v>16.656165484876297</v>
      </c>
      <c r="CN3" t="s">
        <v>156</v>
      </c>
      <c r="CO3">
        <f>AVERAGE(Cycle!DT:DT)</f>
        <v>75.39483646653521</v>
      </c>
      <c r="CP3">
        <f>STDEV(Cycle!DT:DT)</f>
        <v>16.850965299760958</v>
      </c>
      <c r="CQ3" t="s">
        <v>159</v>
      </c>
      <c r="CR3">
        <f>AVERAGE(Cycle!DW:DW)</f>
        <v>82.315226829466738</v>
      </c>
      <c r="CS3">
        <f>STDEV(Cycle!DW:DW)</f>
        <v>14.572676657602887</v>
      </c>
      <c r="CT3" t="s">
        <v>162</v>
      </c>
      <c r="CU3">
        <f>AVERAGE(Cycle!DZ:DZ)</f>
        <v>36.962006628705545</v>
      </c>
      <c r="CV3">
        <f>STDEV(Cycle!DZ:DZ)</f>
        <v>15.482114363862921</v>
      </c>
      <c r="CX3" t="s">
        <v>180</v>
      </c>
      <c r="CY3">
        <f>AVERAGE(Cycle!BW:BW)/200</f>
        <v>8.1250000000000003E-3</v>
      </c>
      <c r="CZ3">
        <f>STDEV(Cycle!BW:BW)/200</f>
        <v>9.1263066836596348E-3</v>
      </c>
      <c r="DA3" t="s">
        <v>181</v>
      </c>
      <c r="DB3">
        <f>AVERAGE(Cycle!CA:CA)/200</f>
        <v>4.1030927835051544E-2</v>
      </c>
      <c r="DC3">
        <f>STDEV(Cycle!CA:CA)/200</f>
        <v>1.0919643622320651E-2</v>
      </c>
      <c r="DD3" t="s">
        <v>182</v>
      </c>
      <c r="DE3">
        <f>AVERAGE(Cycle!CE:CE)/200</f>
        <v>4.150537634408602E-2</v>
      </c>
      <c r="DF3">
        <f>STDEV(Cycle!CE:CE)/200</f>
        <v>1.0446159743629925E-2</v>
      </c>
      <c r="DG3" t="s">
        <v>183</v>
      </c>
      <c r="DH3">
        <f>AVERAGE(Cycle!CI:CI)/200</f>
        <v>8.8297872340425531E-3</v>
      </c>
      <c r="DI3">
        <f>STDEV(Cycle!CI:CI)/200</f>
        <v>1.0328620116096388E-2</v>
      </c>
      <c r="DK3" t="s">
        <v>196</v>
      </c>
      <c r="DL3">
        <f>AVERAGE(Cycle!CN:CN)/200</f>
        <v>2.2000000000000002E-2</v>
      </c>
      <c r="DM3">
        <f>STDEV(Cycle!CN:CN)/200</f>
        <v>1.3688452701957858E-2</v>
      </c>
      <c r="DN3" t="s">
        <v>197</v>
      </c>
      <c r="DO3">
        <f>AVERAGE(Cycle!CR:CR)/200</f>
        <v>5.525E-2</v>
      </c>
      <c r="DP3">
        <f>STDEV(Cycle!CR:CR)/200</f>
        <v>1.5065094447333236E-2</v>
      </c>
      <c r="DQ3" t="s">
        <v>198</v>
      </c>
      <c r="DR3">
        <f>AVERAGE(Cycle!CV:CV)/200</f>
        <v>5.6377551020408159E-2</v>
      </c>
      <c r="DS3">
        <f>STDEV(Cycle!CV:CV)/200</f>
        <v>1.2938805459708188E-2</v>
      </c>
      <c r="DT3" t="s">
        <v>199</v>
      </c>
      <c r="DU3">
        <f>AVERAGE(Cycle!CZ:CZ)/200</f>
        <v>2.6614583333333334E-2</v>
      </c>
      <c r="DV3">
        <f>STDEV(Cycle!CZ:CZ)/200</f>
        <v>1.2700907378829833E-2</v>
      </c>
    </row>
    <row r="4" spans="1:126" x14ac:dyDescent="0.25">
      <c r="A4">
        <v>3</v>
      </c>
      <c r="F4" t="s">
        <v>22</v>
      </c>
      <c r="J4" t="s">
        <v>296</v>
      </c>
      <c r="K4">
        <v>9.9009900990099009</v>
      </c>
      <c r="M4" t="s">
        <v>287</v>
      </c>
      <c r="N4">
        <v>21</v>
      </c>
      <c r="O4">
        <f t="shared" si="0"/>
        <v>5.4123711340206189</v>
      </c>
      <c r="W4" t="s">
        <v>223</v>
      </c>
      <c r="X4">
        <f>AVERAGE(Coordination!AV:AV)</f>
        <v>0.21406744299784186</v>
      </c>
      <c r="Y4">
        <f>STDEV(Coordination!AV:AV)</f>
        <v>0.26687860293814242</v>
      </c>
      <c r="Z4" t="s">
        <v>226</v>
      </c>
      <c r="AA4">
        <f>AVERAGE(Coordination!AY:AY)</f>
        <v>0.59990688412623616</v>
      </c>
      <c r="AB4">
        <f>STDEV(Coordination!AY:AY)</f>
        <v>0.1188986033858012</v>
      </c>
      <c r="AC4" t="s">
        <v>229</v>
      </c>
      <c r="AD4">
        <f>AVERAGE(Coordination!BB:BB)</f>
        <v>0.50045916209527752</v>
      </c>
      <c r="AE4">
        <f>STDEV(Coordination!BB:BB)</f>
        <v>6.2738635375739635E-2</v>
      </c>
      <c r="AF4" t="s">
        <v>232</v>
      </c>
      <c r="AG4">
        <f>AVERAGE(Coordination!BE:BE)</f>
        <v>0.50059755422497654</v>
      </c>
      <c r="AH4">
        <f>STDEV(Coordination!BE:BE)</f>
        <v>6.7548257402549203E-2</v>
      </c>
      <c r="AK4" t="s">
        <v>311</v>
      </c>
      <c r="AL4">
        <f>AVERAGE(Coordination!BS:BS)</f>
        <v>0.12270944291127132</v>
      </c>
      <c r="AM4">
        <f>STDEV(Coordination!BS:BS)</f>
        <v>9.9837964289653414E-2</v>
      </c>
      <c r="AN4" t="s">
        <v>314</v>
      </c>
      <c r="AO4">
        <f>AVERAGE(Coordination!BV:BV)</f>
        <v>0.3749721175727091</v>
      </c>
      <c r="AP4">
        <f>STDEV(Coordination!BV:BV)</f>
        <v>9.1801044269569754E-2</v>
      </c>
      <c r="AQ4" t="s">
        <v>317</v>
      </c>
      <c r="AR4">
        <f>AVERAGE(Coordination!BY:BY)</f>
        <v>0.44805443692318508</v>
      </c>
      <c r="AS4">
        <f>STDEV(Coordination!BY:BY)</f>
        <v>3.4770584080184921E-2</v>
      </c>
      <c r="AT4" t="s">
        <v>320</v>
      </c>
      <c r="AU4">
        <f>AVERAGE(Coordination!CB:CB)</f>
        <v>0.44498318104693679</v>
      </c>
      <c r="AV4">
        <f>STDEV(Coordination!CB:CB)</f>
        <v>3.8777968523179281E-2</v>
      </c>
      <c r="AX4" t="s">
        <v>112</v>
      </c>
      <c r="AY4">
        <f>AVERAGE(Cycle!$K$2:$K$112)</f>
        <v>5.3437499999999992E-2</v>
      </c>
      <c r="AZ4">
        <f>STDEV(Cycle!$K$2:$K$112)</f>
        <v>6.5819729884778943E-3</v>
      </c>
      <c r="BA4" t="s">
        <v>113</v>
      </c>
      <c r="BB4">
        <f>AVERAGE(Cycle!$L$2:$L$112)</f>
        <v>5.2164948453608223E-2</v>
      </c>
      <c r="BC4">
        <f>STDEV(Cycle!$L$2:$L$112)</f>
        <v>6.204300276775666E-3</v>
      </c>
      <c r="BD4" t="s">
        <v>114</v>
      </c>
      <c r="BE4">
        <f>AVERAGE(Cycle!$M$2:$M$111)</f>
        <v>5.9032258064516112E-2</v>
      </c>
      <c r="BF4">
        <f>STDEV(Cycle!$M$2:$M$111)</f>
        <v>7.9488194541886704E-3</v>
      </c>
      <c r="BG4" t="s">
        <v>115</v>
      </c>
      <c r="BH4">
        <f>AVERAGE(Cycle!$N$2:$N$112)</f>
        <v>5.6648936170212751E-2</v>
      </c>
      <c r="BI4">
        <f>STDEV(Cycle!$N$2:$N$112)</f>
        <v>8.0116950092108292E-3</v>
      </c>
      <c r="BO4" t="s">
        <v>36</v>
      </c>
      <c r="BS4" t="s">
        <v>208</v>
      </c>
      <c r="BT4">
        <v>1856</v>
      </c>
      <c r="BU4">
        <v>71.937984496124031</v>
      </c>
      <c r="BV4">
        <v>9.2799999999999994</v>
      </c>
      <c r="BX4" t="s">
        <v>142</v>
      </c>
      <c r="BY4">
        <f>AVERAGE(Cycle!DE:DE)</f>
        <v>73.923680486180515</v>
      </c>
      <c r="BZ4">
        <f>STDEV(Cycle!DE:DE)</f>
        <v>25.639356773681801</v>
      </c>
      <c r="CA4" t="s">
        <v>145</v>
      </c>
      <c r="CB4">
        <f>AVERAGE(Cycle!DH:DH)</f>
        <v>16.08868222270284</v>
      </c>
      <c r="CC4">
        <f>STDEV(Cycle!DH:DH)</f>
        <v>20.068506651602927</v>
      </c>
      <c r="CD4" t="s">
        <v>148</v>
      </c>
      <c r="CE4">
        <f>AVERAGE(Cycle!DK:DK)</f>
        <v>3.5951145628564976</v>
      </c>
      <c r="CF4">
        <f>STDEV(Cycle!DK:DK)</f>
        <v>6.2377116355181554</v>
      </c>
      <c r="CG4" t="s">
        <v>151</v>
      </c>
      <c r="CH4">
        <f>AVERAGE(Cycle!DN:DN)</f>
        <v>3.8419546734216392</v>
      </c>
      <c r="CI4">
        <f>STDEV(Cycle!DN:DN)</f>
        <v>6.4214770061886917</v>
      </c>
      <c r="CK4" t="s">
        <v>154</v>
      </c>
      <c r="CL4">
        <f>AVERAGE(Cycle!DR:DR)</f>
        <v>75.123535304564726</v>
      </c>
      <c r="CM4">
        <f>STDEV(Cycle!DR:DR)</f>
        <v>21.605866477776139</v>
      </c>
      <c r="CN4" t="s">
        <v>157</v>
      </c>
      <c r="CO4">
        <f>AVERAGE(Cycle!DU:DU)</f>
        <v>33.437890637390908</v>
      </c>
      <c r="CP4">
        <f>STDEV(Cycle!DU:DU)</f>
        <v>16.374731110749309</v>
      </c>
      <c r="CQ4" t="s">
        <v>160</v>
      </c>
      <c r="CR4">
        <f>AVERAGE(Cycle!DX:DX)</f>
        <v>18.594020008059299</v>
      </c>
      <c r="CS4">
        <f>STDEV(Cycle!DX:DX)</f>
        <v>10.56785923843883</v>
      </c>
      <c r="CT4" t="s">
        <v>163</v>
      </c>
      <c r="CU4">
        <f>AVERAGE(Cycle!EA:EA)</f>
        <v>18.26305805262848</v>
      </c>
      <c r="CV4">
        <f>STDEV(Cycle!EA:EA)</f>
        <v>10.551567054414887</v>
      </c>
      <c r="CX4" t="s">
        <v>184</v>
      </c>
      <c r="CY4">
        <f>AVERAGE(Cycle!BX:BX)/200</f>
        <v>3.9218749999999997E-2</v>
      </c>
      <c r="CZ4">
        <f>STDEV(Cycle!BX:BX)/200</f>
        <v>1.3205424025157637E-2</v>
      </c>
      <c r="DA4" t="s">
        <v>185</v>
      </c>
      <c r="DB4">
        <f>AVERAGE(Cycle!CB:CB)/200</f>
        <v>8.505154639175257E-3</v>
      </c>
      <c r="DC4">
        <f>STDEV(Cycle!CB:CB)/200</f>
        <v>1.0362315248996607E-2</v>
      </c>
      <c r="DD4" t="s">
        <v>186</v>
      </c>
      <c r="DE4">
        <f>AVERAGE(Cycle!CF:CF)/200</f>
        <v>2.2043010752688173E-3</v>
      </c>
      <c r="DF4">
        <f>STDEV(Cycle!CF:CF)/200</f>
        <v>4.068861446840601E-3</v>
      </c>
      <c r="DG4" t="s">
        <v>187</v>
      </c>
      <c r="DH4">
        <f>AVERAGE(Cycle!CJ:CJ)/200</f>
        <v>2.2872340425531914E-3</v>
      </c>
      <c r="DI4">
        <f>STDEV(Cycle!CJ:CJ)/200</f>
        <v>4.0603573666162804E-3</v>
      </c>
      <c r="DK4" t="s">
        <v>200</v>
      </c>
      <c r="DL4">
        <f>AVERAGE(Cycle!CO:CO)/200</f>
        <v>5.4400000000000004E-2</v>
      </c>
      <c r="DM4">
        <f>STDEV(Cycle!CO:CO)/200</f>
        <v>1.6941372465361267E-2</v>
      </c>
      <c r="DN4" t="s">
        <v>201</v>
      </c>
      <c r="DO4">
        <f>AVERAGE(Cycle!CS:CS)/200</f>
        <v>2.46E-2</v>
      </c>
      <c r="DP4">
        <f>STDEV(Cycle!CS:CS)/200</f>
        <v>1.3001165448924303E-2</v>
      </c>
      <c r="DQ4" t="s">
        <v>202</v>
      </c>
      <c r="DR4">
        <f>AVERAGE(Cycle!CW:CW)/200</f>
        <v>1.3418367346938775E-2</v>
      </c>
      <c r="DS4">
        <f>STDEV(Cycle!CW:CW)/200</f>
        <v>9.4867498148329E-3</v>
      </c>
      <c r="DT4" t="s">
        <v>203</v>
      </c>
      <c r="DU4">
        <f>AVERAGE(Cycle!DA:DA)/200</f>
        <v>1.3541666666666667E-2</v>
      </c>
      <c r="DV4">
        <f>STDEV(Cycle!DA:DA)/200</f>
        <v>9.2028790308327085E-3</v>
      </c>
    </row>
    <row r="5" spans="1:126" x14ac:dyDescent="0.25">
      <c r="A5">
        <v>4</v>
      </c>
      <c r="C5" s="2">
        <v>2</v>
      </c>
      <c r="J5" t="s">
        <v>297</v>
      </c>
      <c r="K5">
        <v>0.25</v>
      </c>
      <c r="M5" t="s">
        <v>288</v>
      </c>
      <c r="N5">
        <v>0</v>
      </c>
      <c r="O5">
        <f t="shared" si="0"/>
        <v>0</v>
      </c>
      <c r="AX5" t="s">
        <v>116</v>
      </c>
      <c r="AY5">
        <f>AVERAGE(Cycle!$P$2:$P$112)</f>
        <v>7.2700000000000056E-2</v>
      </c>
      <c r="AZ5">
        <f>STDEV(Cycle!$P$2:$P$112)</f>
        <v>1.1794109127060085E-2</v>
      </c>
      <c r="BA5" t="s">
        <v>117</v>
      </c>
      <c r="BB5">
        <f>AVERAGE(Cycle!$Q$2:$Q$113)</f>
        <v>7.3500000000000065E-2</v>
      </c>
      <c r="BC5">
        <f>STDEV(Cycle!$Q$2:$Q$113)</f>
        <v>1.1645001528812676E-2</v>
      </c>
      <c r="BD5" t="s">
        <v>118</v>
      </c>
      <c r="BE5">
        <f>AVERAGE(Cycle!$R$2:$R$112)</f>
        <v>6.8877551020408184E-2</v>
      </c>
      <c r="BF5">
        <f>STDEV(Cycle!$R$2:$R$112)</f>
        <v>1.2384114622030548E-2</v>
      </c>
      <c r="BG5" t="s">
        <v>119</v>
      </c>
      <c r="BH5">
        <f>AVERAGE(Cycle!$S$2:$S$112)</f>
        <v>7.0781250000000032E-2</v>
      </c>
      <c r="BI5">
        <f>STDEV(Cycle!$S$2:$S$112)</f>
        <v>1.1455362453775228E-2</v>
      </c>
      <c r="BO5" t="s">
        <v>32</v>
      </c>
      <c r="BP5">
        <f>AVERAGE(Cycle!BI:BI)</f>
        <v>2.9548182857142855</v>
      </c>
      <c r="BQ5">
        <f>STDEV(Cycle!BI:BI)</f>
        <v>1.0952918547069932</v>
      </c>
      <c r="BS5" t="s">
        <v>209</v>
      </c>
      <c r="BT5">
        <v>574</v>
      </c>
      <c r="BU5">
        <v>22.248062015503876</v>
      </c>
      <c r="BV5">
        <v>2.87</v>
      </c>
    </row>
    <row r="6" spans="1:126" x14ac:dyDescent="0.25">
      <c r="A6">
        <v>5</v>
      </c>
      <c r="C6" s="2">
        <v>2</v>
      </c>
      <c r="J6" t="s">
        <v>298</v>
      </c>
      <c r="K6">
        <v>0.75</v>
      </c>
      <c r="M6" t="s">
        <v>289</v>
      </c>
      <c r="N6">
        <v>17</v>
      </c>
      <c r="O6">
        <f t="shared" si="0"/>
        <v>4.3814432989690717</v>
      </c>
      <c r="AX6" t="s">
        <v>120</v>
      </c>
      <c r="AY6">
        <f>AVERAGE(Cycle!$U$2:$U$112)</f>
        <v>0.12536458333333336</v>
      </c>
      <c r="AZ6">
        <f>STDEV(Cycle!$U$2:$U$112)</f>
        <v>1.3063504641127859E-2</v>
      </c>
      <c r="BA6" t="s">
        <v>121</v>
      </c>
      <c r="BB6">
        <f>AVERAGE(Cycle!$V$2:$V$112)</f>
        <v>0.12510309278350515</v>
      </c>
      <c r="BC6">
        <f>STDEV(Cycle!$V$2:$V$112)</f>
        <v>1.2665146182932678E-2</v>
      </c>
      <c r="BD6" t="s">
        <v>122</v>
      </c>
      <c r="BE6">
        <f>AVERAGE(Cycle!$W$2:$W$111)</f>
        <v>0.12715053763440864</v>
      </c>
      <c r="BF6">
        <f>STDEV(Cycle!$W$2:$W$111)</f>
        <v>1.4769935854383019E-2</v>
      </c>
      <c r="BG6" t="s">
        <v>123</v>
      </c>
      <c r="BH6">
        <f>AVERAGE(Cycle!$X$2:$X$112)</f>
        <v>0.1268085106382979</v>
      </c>
      <c r="BI6">
        <f>STDEV(Cycle!$X$2:$X$112)</f>
        <v>1.2353465053709382E-2</v>
      </c>
      <c r="BO6" t="s">
        <v>33</v>
      </c>
      <c r="BP6">
        <f>AVERAGE(Cycle!BJ:BJ)</f>
        <v>3.6471003571428571</v>
      </c>
      <c r="BQ6">
        <f>STDEV(Cycle!BJ:BJ)</f>
        <v>1.2914799450900543</v>
      </c>
      <c r="BS6" t="s">
        <v>210</v>
      </c>
      <c r="BT6">
        <v>50</v>
      </c>
      <c r="BU6">
        <v>1.9379844961240309</v>
      </c>
      <c r="BV6">
        <v>0.25</v>
      </c>
    </row>
    <row r="7" spans="1:126" x14ac:dyDescent="0.25">
      <c r="A7">
        <v>6</v>
      </c>
      <c r="C7" s="2">
        <v>2</v>
      </c>
      <c r="M7" t="s">
        <v>290</v>
      </c>
      <c r="N7">
        <v>304</v>
      </c>
      <c r="O7">
        <f t="shared" si="0"/>
        <v>78.350515463917532</v>
      </c>
      <c r="AX7" t="s">
        <v>23</v>
      </c>
      <c r="AY7">
        <f>AVERAGE(Cycle!Z:Z)</f>
        <v>15.741260300182164</v>
      </c>
      <c r="AZ7">
        <f>STDEV(Cycle!Z:Z)</f>
        <v>3.2690470033236187</v>
      </c>
      <c r="BA7" t="s">
        <v>24</v>
      </c>
      <c r="BB7">
        <f>AVERAGE(Cycle!AA:AA)</f>
        <v>15.731865306294035</v>
      </c>
      <c r="BC7">
        <f>STDEV(Cycle!AA:AA)</f>
        <v>3.1378054801473252</v>
      </c>
      <c r="BD7" t="s">
        <v>25</v>
      </c>
      <c r="BE7">
        <f>AVERAGE(Cycle!AB:AB)</f>
        <v>16.007227269357212</v>
      </c>
      <c r="BF7">
        <f>STDEV(Cycle!AB:AB)</f>
        <v>3.0885322762664593</v>
      </c>
      <c r="BG7" t="s">
        <v>26</v>
      </c>
      <c r="BH7">
        <f>AVERAGE(Cycle!AC:AC)</f>
        <v>15.995585762023152</v>
      </c>
      <c r="BI7">
        <f>STDEV(Cycle!AC:AC)</f>
        <v>3.1381457349869857</v>
      </c>
      <c r="BO7" t="s">
        <v>39</v>
      </c>
      <c r="BS7" t="s">
        <v>211</v>
      </c>
      <c r="BT7">
        <v>2580</v>
      </c>
    </row>
    <row r="8" spans="1:126" x14ac:dyDescent="0.25">
      <c r="A8">
        <v>7</v>
      </c>
      <c r="C8" s="2">
        <v>2</v>
      </c>
      <c r="M8" t="s">
        <v>291</v>
      </c>
      <c r="N8">
        <v>0</v>
      </c>
      <c r="O8">
        <f t="shared" si="0"/>
        <v>0</v>
      </c>
      <c r="AX8" t="s">
        <v>136</v>
      </c>
      <c r="AY8">
        <f>AVERAGE(Cycle!$AJ$2:$AJ$112)</f>
        <v>8.0539134825312022</v>
      </c>
      <c r="AZ8">
        <f>STDEV(Cycle!$AJ$2:$AJ$112)</f>
        <v>0.75841751911049604</v>
      </c>
      <c r="BA8" t="s">
        <v>137</v>
      </c>
      <c r="BB8">
        <f>AVERAGE(Cycle!$AK$2:$AK$112)</f>
        <v>8.0692512817694197</v>
      </c>
      <c r="BC8">
        <f>STDEV(Cycle!$AK$2:$AK$112)</f>
        <v>0.76325410796352666</v>
      </c>
      <c r="BD8" t="s">
        <v>138</v>
      </c>
      <c r="BE8">
        <f>AVERAGE(Cycle!$AL$2:$AL$111)</f>
        <v>7.9683888737912287</v>
      </c>
      <c r="BF8">
        <f>STDEV(Cycle!$AL$2:$AL$111)</f>
        <v>0.91378335932694443</v>
      </c>
      <c r="BG8" t="s">
        <v>139</v>
      </c>
      <c r="BH8">
        <f>AVERAGE(Cycle!$AM$2:$AM$112)</f>
        <v>7.9588938364130808</v>
      </c>
      <c r="BI8">
        <f>STDEV(Cycle!$AM$2:$AM$112)</f>
        <v>0.76293294192518091</v>
      </c>
      <c r="BO8" t="s">
        <v>40</v>
      </c>
      <c r="BP8">
        <f>AVERAGE(Cycle!BL:BL)</f>
        <v>3.4884938508398236</v>
      </c>
      <c r="BQ8">
        <f>STDEV(Cycle!BL:BL)</f>
        <v>2.4697438833268839</v>
      </c>
    </row>
    <row r="9" spans="1:126" x14ac:dyDescent="0.25">
      <c r="A9">
        <v>8</v>
      </c>
      <c r="C9" s="2">
        <v>2</v>
      </c>
      <c r="M9" t="s">
        <v>281</v>
      </c>
      <c r="N9">
        <v>28</v>
      </c>
      <c r="O9">
        <f t="shared" si="0"/>
        <v>7.216494845360824</v>
      </c>
      <c r="AX9" t="s">
        <v>128</v>
      </c>
      <c r="AY9">
        <v>8.5603112840466924</v>
      </c>
      <c r="BA9" t="s">
        <v>129</v>
      </c>
      <c r="BB9">
        <v>8.4615384615384617</v>
      </c>
      <c r="BD9" t="s">
        <v>130</v>
      </c>
      <c r="BE9">
        <v>8.4615384615384617</v>
      </c>
      <c r="BG9" t="s">
        <v>131</v>
      </c>
      <c r="BH9">
        <v>8.3969465648854964</v>
      </c>
      <c r="BO9" t="s">
        <v>41</v>
      </c>
      <c r="BP9">
        <f>AVERAGE(Cycle!BM:BM)</f>
        <v>3.5889456721421253</v>
      </c>
      <c r="BQ9">
        <f>STDEV(Cycle!BM:BM)</f>
        <v>2.1515775831566244</v>
      </c>
    </row>
    <row r="10" spans="1:126" x14ac:dyDescent="0.25">
      <c r="A10">
        <v>9</v>
      </c>
      <c r="C10" s="2">
        <v>2</v>
      </c>
      <c r="AX10" t="s">
        <v>91</v>
      </c>
      <c r="AY10">
        <f>AVERAGE(Cycle!$AV$2:$AV$111)</f>
        <v>42.743903789494276</v>
      </c>
      <c r="AZ10">
        <f>STDEV(Cycle!$AV$2:$AV$111)</f>
        <v>4.2162872497055384</v>
      </c>
      <c r="BA10" t="s">
        <v>92</v>
      </c>
      <c r="BB10">
        <f>AVERAGE(Cycle!$AW$2:$AW$111)</f>
        <v>41.866944298951147</v>
      </c>
      <c r="BC10">
        <f>STDEV(Cycle!$AW$2:$AW$111)</f>
        <v>4.6242530505706956</v>
      </c>
      <c r="BD10" t="s">
        <v>93</v>
      </c>
      <c r="BE10">
        <f>AVERAGE(Cycle!$AX$2:$AX$111)</f>
        <v>46.604764131708471</v>
      </c>
      <c r="BF10">
        <f>STDEV(Cycle!$AX$2:$AX$111)</f>
        <v>5.1144003276097427</v>
      </c>
      <c r="BG10" t="s">
        <v>94</v>
      </c>
      <c r="BH10">
        <f>AVERAGE(Cycle!$AY$2:$AY$111)</f>
        <v>44.769441266661033</v>
      </c>
      <c r="BI10">
        <f>STDEV(Cycle!$AY$2:$AY$111)</f>
        <v>5.2462450030531862</v>
      </c>
      <c r="BO10" t="s">
        <v>323</v>
      </c>
    </row>
    <row r="11" spans="1:126" x14ac:dyDescent="0.25">
      <c r="A11">
        <v>10</v>
      </c>
      <c r="C11" s="2">
        <v>2</v>
      </c>
      <c r="AX11" t="s">
        <v>95</v>
      </c>
      <c r="AY11">
        <f>AVERAGE(Cycle!$BA$2:$BA$111)</f>
        <v>57.256096210505717</v>
      </c>
      <c r="AZ11">
        <f>STDEV(Cycle!$BA$2:$BA$111)</f>
        <v>4.2162872497055384</v>
      </c>
      <c r="BA11" t="s">
        <v>96</v>
      </c>
      <c r="BB11">
        <f>AVERAGE(Cycle!$BB$2:$BB$111)</f>
        <v>58.133055701048882</v>
      </c>
      <c r="BC11">
        <f>STDEV(Cycle!$BB$2:$BB$111)</f>
        <v>4.6242530505706734</v>
      </c>
      <c r="BD11" t="s">
        <v>97</v>
      </c>
      <c r="BE11">
        <f>AVERAGE(Cycle!$BC$2:$BC$111)</f>
        <v>53.395235868291529</v>
      </c>
      <c r="BF11">
        <f>STDEV(Cycle!$BC$2:$BC$111)</f>
        <v>5.114400327609725</v>
      </c>
      <c r="BG11" t="s">
        <v>98</v>
      </c>
      <c r="BH11">
        <f>AVERAGE(Cycle!$BD$2:$BD$111)</f>
        <v>55.230558733338967</v>
      </c>
      <c r="BI11">
        <f>STDEV(Cycle!$BD$2:$BD$111)</f>
        <v>5.246245003053188</v>
      </c>
      <c r="BO11" t="s">
        <v>324</v>
      </c>
      <c r="BP11">
        <f>AVERAGE(Cycle!$BR:$BR)</f>
        <v>26.229397387465657</v>
      </c>
      <c r="BQ11">
        <f>STDEV(Cycle!$BR:$BR)</f>
        <v>6.7533806761458539</v>
      </c>
    </row>
    <row r="12" spans="1:126" x14ac:dyDescent="0.25">
      <c r="A12">
        <v>11</v>
      </c>
      <c r="C12" s="2">
        <v>2</v>
      </c>
      <c r="BO12" t="s">
        <v>325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C13" s="2">
        <v>2</v>
      </c>
      <c r="BO13" t="s">
        <v>44</v>
      </c>
    </row>
    <row r="14" spans="1:126" x14ac:dyDescent="0.25">
      <c r="A14">
        <v>13</v>
      </c>
      <c r="C14" s="2">
        <v>2</v>
      </c>
      <c r="BO14" t="s">
        <v>45</v>
      </c>
      <c r="BP14">
        <f>AVERAGE(Cycle!BO:BO)</f>
        <v>9.2053478159159887</v>
      </c>
      <c r="BQ14">
        <f>STDEV(Cycle!BO:BO)</f>
        <v>3.6677651159004836</v>
      </c>
    </row>
    <row r="15" spans="1:126" x14ac:dyDescent="0.25">
      <c r="A15">
        <v>14</v>
      </c>
      <c r="C15" s="2">
        <v>2</v>
      </c>
      <c r="BO15" t="s">
        <v>46</v>
      </c>
      <c r="BP15">
        <f>AVERAGE(Cycle!BP:BP)</f>
        <v>9.0972818266483717</v>
      </c>
      <c r="BQ15">
        <f>STDEV(Cycle!BP:BP)</f>
        <v>3.5686819918300063</v>
      </c>
    </row>
    <row r="16" spans="1:126" x14ac:dyDescent="0.25">
      <c r="A16">
        <v>15</v>
      </c>
      <c r="C16" s="2">
        <v>2</v>
      </c>
    </row>
    <row r="17" spans="1:5" x14ac:dyDescent="0.25">
      <c r="A17">
        <v>16</v>
      </c>
      <c r="C17" s="2">
        <v>2</v>
      </c>
    </row>
    <row r="18" spans="1:5" x14ac:dyDescent="0.25">
      <c r="A18">
        <v>17</v>
      </c>
      <c r="C18" s="2">
        <v>2</v>
      </c>
    </row>
    <row r="19" spans="1:5" x14ac:dyDescent="0.25">
      <c r="A19">
        <v>18</v>
      </c>
      <c r="C19" s="2">
        <v>2</v>
      </c>
      <c r="E19" s="3">
        <v>4</v>
      </c>
    </row>
    <row r="20" spans="1:5" x14ac:dyDescent="0.25">
      <c r="A20">
        <v>19</v>
      </c>
      <c r="B20" s="4">
        <v>1</v>
      </c>
      <c r="C20" s="2">
        <v>2</v>
      </c>
      <c r="E20" s="3">
        <v>4</v>
      </c>
    </row>
    <row r="21" spans="1:5" x14ac:dyDescent="0.25">
      <c r="A21">
        <v>20</v>
      </c>
      <c r="B21" s="4">
        <v>1</v>
      </c>
      <c r="C21" s="2">
        <v>2</v>
      </c>
      <c r="E21" s="3">
        <v>4</v>
      </c>
    </row>
    <row r="22" spans="1:5" x14ac:dyDescent="0.25">
      <c r="A22">
        <v>21</v>
      </c>
      <c r="B22" s="4">
        <v>1</v>
      </c>
      <c r="C22" s="2">
        <v>2</v>
      </c>
      <c r="E22" s="3">
        <v>4</v>
      </c>
    </row>
    <row r="23" spans="1:5" x14ac:dyDescent="0.25">
      <c r="A23">
        <v>22</v>
      </c>
      <c r="B23" s="4">
        <v>1</v>
      </c>
      <c r="C23" s="2">
        <v>2</v>
      </c>
      <c r="E23" s="3">
        <v>4</v>
      </c>
    </row>
    <row r="24" spans="1:5" x14ac:dyDescent="0.25">
      <c r="A24">
        <v>23</v>
      </c>
      <c r="B24" s="4">
        <v>1</v>
      </c>
      <c r="E24" s="3">
        <v>4</v>
      </c>
    </row>
    <row r="25" spans="1:5" x14ac:dyDescent="0.25">
      <c r="A25">
        <v>24</v>
      </c>
      <c r="B25" s="4">
        <v>1</v>
      </c>
      <c r="E25" s="3">
        <v>4</v>
      </c>
    </row>
    <row r="26" spans="1:5" x14ac:dyDescent="0.25">
      <c r="A26">
        <v>25</v>
      </c>
      <c r="B26" s="4">
        <v>1</v>
      </c>
      <c r="E26" s="3">
        <v>4</v>
      </c>
    </row>
    <row r="27" spans="1:5" x14ac:dyDescent="0.25">
      <c r="A27">
        <v>26</v>
      </c>
      <c r="B27" s="4">
        <v>1</v>
      </c>
      <c r="E27" s="3">
        <v>4</v>
      </c>
    </row>
    <row r="28" spans="1:5" x14ac:dyDescent="0.25">
      <c r="A28">
        <v>27</v>
      </c>
      <c r="B28" s="4">
        <v>1</v>
      </c>
      <c r="E28" s="3">
        <v>4</v>
      </c>
    </row>
    <row r="29" spans="1:5" x14ac:dyDescent="0.25">
      <c r="A29">
        <v>28</v>
      </c>
      <c r="B29" s="4">
        <v>1</v>
      </c>
      <c r="E29" s="3">
        <v>4</v>
      </c>
    </row>
    <row r="30" spans="1:5" x14ac:dyDescent="0.25">
      <c r="A30">
        <v>29</v>
      </c>
      <c r="B30" s="4">
        <v>1</v>
      </c>
      <c r="E30" s="3">
        <v>4</v>
      </c>
    </row>
    <row r="31" spans="1:5" x14ac:dyDescent="0.25">
      <c r="A31">
        <v>30</v>
      </c>
      <c r="B31" s="4">
        <v>1</v>
      </c>
      <c r="E31" s="3">
        <v>4</v>
      </c>
    </row>
    <row r="32" spans="1:5" x14ac:dyDescent="0.25">
      <c r="A32">
        <v>31</v>
      </c>
      <c r="B32" s="4">
        <v>1</v>
      </c>
      <c r="E32" s="3">
        <v>4</v>
      </c>
    </row>
    <row r="33" spans="1:5" x14ac:dyDescent="0.25">
      <c r="A33">
        <v>32</v>
      </c>
      <c r="B33" s="4">
        <v>1</v>
      </c>
      <c r="C33" s="2">
        <v>2</v>
      </c>
      <c r="E33" s="3">
        <v>4</v>
      </c>
    </row>
    <row r="34" spans="1:5" x14ac:dyDescent="0.25">
      <c r="A34">
        <v>33</v>
      </c>
      <c r="B34" s="4">
        <v>1</v>
      </c>
      <c r="C34" s="2">
        <v>2</v>
      </c>
      <c r="D34" s="5">
        <v>3</v>
      </c>
      <c r="E34" s="3">
        <v>4</v>
      </c>
    </row>
    <row r="35" spans="1:5" x14ac:dyDescent="0.25">
      <c r="A35">
        <v>34</v>
      </c>
      <c r="B35" s="4">
        <v>1</v>
      </c>
      <c r="C35" s="2">
        <v>2</v>
      </c>
      <c r="D35" s="5">
        <v>3</v>
      </c>
    </row>
    <row r="36" spans="1:5" x14ac:dyDescent="0.25">
      <c r="A36">
        <v>35</v>
      </c>
      <c r="B36" s="4">
        <v>1</v>
      </c>
      <c r="C36" s="2">
        <v>2</v>
      </c>
      <c r="D36" s="5">
        <v>3</v>
      </c>
    </row>
    <row r="37" spans="1:5" x14ac:dyDescent="0.25">
      <c r="A37">
        <v>36</v>
      </c>
      <c r="C37" s="2">
        <v>2</v>
      </c>
      <c r="D37" s="5">
        <v>3</v>
      </c>
    </row>
    <row r="38" spans="1:5" x14ac:dyDescent="0.25">
      <c r="A38">
        <v>37</v>
      </c>
      <c r="C38" s="2">
        <v>2</v>
      </c>
      <c r="D38" s="5">
        <v>3</v>
      </c>
    </row>
    <row r="39" spans="1:5" x14ac:dyDescent="0.25">
      <c r="A39">
        <v>38</v>
      </c>
      <c r="C39" s="2">
        <v>2</v>
      </c>
      <c r="D39" s="5">
        <v>3</v>
      </c>
    </row>
    <row r="40" spans="1:5" x14ac:dyDescent="0.25">
      <c r="A40">
        <v>39</v>
      </c>
      <c r="C40" s="2">
        <v>2</v>
      </c>
      <c r="D40" s="5">
        <v>3</v>
      </c>
    </row>
    <row r="41" spans="1:5" x14ac:dyDescent="0.25">
      <c r="A41">
        <v>40</v>
      </c>
      <c r="C41" s="2">
        <v>2</v>
      </c>
      <c r="D41" s="5">
        <v>3</v>
      </c>
    </row>
    <row r="42" spans="1:5" x14ac:dyDescent="0.25">
      <c r="A42">
        <v>41</v>
      </c>
      <c r="C42" s="2">
        <v>2</v>
      </c>
      <c r="D42" s="5">
        <v>3</v>
      </c>
    </row>
    <row r="43" spans="1:5" x14ac:dyDescent="0.25">
      <c r="A43">
        <v>42</v>
      </c>
      <c r="C43" s="2">
        <v>2</v>
      </c>
      <c r="D43" s="5">
        <v>3</v>
      </c>
    </row>
    <row r="44" spans="1:5" x14ac:dyDescent="0.25">
      <c r="A44">
        <v>43</v>
      </c>
      <c r="C44" s="2">
        <v>2</v>
      </c>
      <c r="D44" s="5">
        <v>3</v>
      </c>
    </row>
    <row r="45" spans="1:5" x14ac:dyDescent="0.25">
      <c r="A45">
        <v>44</v>
      </c>
      <c r="C45" s="2">
        <v>2</v>
      </c>
      <c r="D45" s="5">
        <v>3</v>
      </c>
    </row>
    <row r="46" spans="1:5" x14ac:dyDescent="0.25">
      <c r="A46">
        <v>45</v>
      </c>
      <c r="B46" s="4">
        <v>1</v>
      </c>
      <c r="C46" s="2">
        <v>2</v>
      </c>
      <c r="D46" s="5">
        <v>3</v>
      </c>
      <c r="E46" s="3">
        <v>4</v>
      </c>
    </row>
    <row r="47" spans="1:5" x14ac:dyDescent="0.25">
      <c r="A47">
        <v>46</v>
      </c>
      <c r="B47" s="4">
        <v>1</v>
      </c>
      <c r="C47" s="2">
        <v>2</v>
      </c>
      <c r="D47" s="5">
        <v>3</v>
      </c>
      <c r="E47" s="3">
        <v>4</v>
      </c>
    </row>
    <row r="48" spans="1:5" x14ac:dyDescent="0.25">
      <c r="A48">
        <v>47</v>
      </c>
      <c r="B48" s="4">
        <v>1</v>
      </c>
      <c r="E48" s="3">
        <v>4</v>
      </c>
    </row>
    <row r="49" spans="1:5" x14ac:dyDescent="0.25">
      <c r="A49">
        <v>48</v>
      </c>
      <c r="B49" s="4">
        <v>1</v>
      </c>
      <c r="E49" s="3">
        <v>4</v>
      </c>
    </row>
    <row r="50" spans="1:5" x14ac:dyDescent="0.25">
      <c r="A50">
        <v>49</v>
      </c>
      <c r="B50" s="4">
        <v>1</v>
      </c>
      <c r="E50" s="3">
        <v>4</v>
      </c>
    </row>
    <row r="51" spans="1:5" x14ac:dyDescent="0.25">
      <c r="A51">
        <v>50</v>
      </c>
      <c r="B51" s="4">
        <v>1</v>
      </c>
      <c r="E51" s="3">
        <v>4</v>
      </c>
    </row>
    <row r="52" spans="1:5" x14ac:dyDescent="0.25">
      <c r="A52">
        <v>51</v>
      </c>
      <c r="B52" s="4">
        <v>1</v>
      </c>
      <c r="E52" s="3">
        <v>4</v>
      </c>
    </row>
    <row r="53" spans="1:5" x14ac:dyDescent="0.25">
      <c r="A53">
        <v>52</v>
      </c>
      <c r="B53" s="4">
        <v>1</v>
      </c>
      <c r="E53" s="3">
        <v>4</v>
      </c>
    </row>
    <row r="54" spans="1:5" x14ac:dyDescent="0.25">
      <c r="A54">
        <v>53</v>
      </c>
      <c r="B54" s="4">
        <v>1</v>
      </c>
      <c r="E54" s="3">
        <v>4</v>
      </c>
    </row>
    <row r="55" spans="1:5" x14ac:dyDescent="0.25">
      <c r="A55">
        <v>54</v>
      </c>
      <c r="B55" s="4">
        <v>1</v>
      </c>
      <c r="E55" s="3">
        <v>4</v>
      </c>
    </row>
    <row r="56" spans="1:5" x14ac:dyDescent="0.25">
      <c r="A56">
        <v>55</v>
      </c>
      <c r="B56" s="4">
        <v>1</v>
      </c>
      <c r="E56" s="3">
        <v>4</v>
      </c>
    </row>
    <row r="57" spans="1:5" x14ac:dyDescent="0.25">
      <c r="A57">
        <v>56</v>
      </c>
      <c r="B57" s="4">
        <v>1</v>
      </c>
      <c r="C57" s="2">
        <v>2</v>
      </c>
      <c r="E57" s="3">
        <v>4</v>
      </c>
    </row>
    <row r="58" spans="1:5" x14ac:dyDescent="0.25">
      <c r="A58">
        <v>57</v>
      </c>
      <c r="B58" s="4">
        <v>1</v>
      </c>
      <c r="C58" s="2">
        <v>2</v>
      </c>
      <c r="E58" s="3">
        <v>4</v>
      </c>
    </row>
    <row r="59" spans="1:5" x14ac:dyDescent="0.25">
      <c r="A59">
        <v>58</v>
      </c>
      <c r="B59" s="4">
        <v>1</v>
      </c>
      <c r="C59" s="2">
        <v>2</v>
      </c>
      <c r="E59" s="3">
        <v>4</v>
      </c>
    </row>
    <row r="60" spans="1:5" x14ac:dyDescent="0.25">
      <c r="A60">
        <v>59</v>
      </c>
      <c r="C60" s="2">
        <v>2</v>
      </c>
      <c r="D60" s="5">
        <v>3</v>
      </c>
    </row>
    <row r="61" spans="1:5" x14ac:dyDescent="0.25">
      <c r="A61">
        <v>60</v>
      </c>
      <c r="C61" s="2">
        <v>2</v>
      </c>
      <c r="D61" s="5">
        <v>3</v>
      </c>
    </row>
    <row r="62" spans="1:5" x14ac:dyDescent="0.25">
      <c r="A62">
        <v>61</v>
      </c>
      <c r="C62" s="2">
        <v>2</v>
      </c>
      <c r="D62" s="5">
        <v>3</v>
      </c>
    </row>
    <row r="63" spans="1:5" x14ac:dyDescent="0.25">
      <c r="A63">
        <v>62</v>
      </c>
      <c r="C63" s="2">
        <v>2</v>
      </c>
      <c r="D63" s="5">
        <v>3</v>
      </c>
    </row>
    <row r="64" spans="1:5" x14ac:dyDescent="0.25">
      <c r="A64">
        <v>63</v>
      </c>
      <c r="C64" s="2">
        <v>2</v>
      </c>
      <c r="D64" s="5">
        <v>3</v>
      </c>
    </row>
    <row r="65" spans="1:8" x14ac:dyDescent="0.25">
      <c r="A65">
        <v>64</v>
      </c>
      <c r="C65" s="2">
        <v>2</v>
      </c>
      <c r="D65" s="5">
        <v>3</v>
      </c>
    </row>
    <row r="66" spans="1:8" x14ac:dyDescent="0.25">
      <c r="A66">
        <v>65</v>
      </c>
      <c r="C66" s="2">
        <v>2</v>
      </c>
      <c r="D66" s="5">
        <v>3</v>
      </c>
    </row>
    <row r="67" spans="1:8" x14ac:dyDescent="0.25">
      <c r="A67">
        <v>66</v>
      </c>
      <c r="C67" s="2">
        <v>2</v>
      </c>
      <c r="D67" s="5">
        <v>3</v>
      </c>
    </row>
    <row r="68" spans="1:8" x14ac:dyDescent="0.25">
      <c r="A68">
        <v>67</v>
      </c>
      <c r="C68" s="2">
        <v>2</v>
      </c>
      <c r="D68" s="5">
        <v>3</v>
      </c>
    </row>
    <row r="69" spans="1:8" x14ac:dyDescent="0.25">
      <c r="A69">
        <v>68</v>
      </c>
      <c r="C69" s="2">
        <v>2</v>
      </c>
      <c r="D69" s="5">
        <v>3</v>
      </c>
      <c r="H69" s="3" t="s">
        <v>233</v>
      </c>
    </row>
    <row r="70" spans="1:8" x14ac:dyDescent="0.25">
      <c r="A70">
        <v>69</v>
      </c>
      <c r="C70" s="2">
        <v>2</v>
      </c>
      <c r="D70" s="5">
        <v>3</v>
      </c>
      <c r="H70" s="3" t="s">
        <v>233</v>
      </c>
    </row>
    <row r="71" spans="1:8" x14ac:dyDescent="0.25">
      <c r="A71">
        <v>70</v>
      </c>
      <c r="B71" s="4">
        <v>1</v>
      </c>
      <c r="D71" s="5">
        <v>3</v>
      </c>
      <c r="H71" s="3" t="s">
        <v>233</v>
      </c>
    </row>
    <row r="72" spans="1:8" x14ac:dyDescent="0.25">
      <c r="A72">
        <v>71</v>
      </c>
      <c r="B72" s="4">
        <v>1</v>
      </c>
      <c r="H72" s="3" t="s">
        <v>233</v>
      </c>
    </row>
    <row r="73" spans="1:8" x14ac:dyDescent="0.25">
      <c r="A73">
        <v>72</v>
      </c>
      <c r="B73" s="4">
        <v>1</v>
      </c>
      <c r="H73" s="3" t="s">
        <v>233</v>
      </c>
    </row>
    <row r="74" spans="1:8" x14ac:dyDescent="0.25">
      <c r="A74">
        <v>73</v>
      </c>
      <c r="B74" s="4">
        <v>1</v>
      </c>
      <c r="H74" s="3" t="s">
        <v>233</v>
      </c>
    </row>
    <row r="75" spans="1:8" x14ac:dyDescent="0.25">
      <c r="A75">
        <v>74</v>
      </c>
      <c r="B75" s="4">
        <v>1</v>
      </c>
      <c r="H75" s="3" t="s">
        <v>233</v>
      </c>
    </row>
    <row r="76" spans="1:8" x14ac:dyDescent="0.25">
      <c r="A76">
        <v>75</v>
      </c>
      <c r="B76" s="4">
        <v>1</v>
      </c>
      <c r="H76" s="3" t="s">
        <v>233</v>
      </c>
    </row>
    <row r="77" spans="1:8" x14ac:dyDescent="0.25">
      <c r="A77">
        <v>76</v>
      </c>
      <c r="B77" s="4">
        <v>1</v>
      </c>
      <c r="H77" s="3" t="s">
        <v>233</v>
      </c>
    </row>
    <row r="78" spans="1:8" x14ac:dyDescent="0.25">
      <c r="A78">
        <v>77</v>
      </c>
      <c r="B78" s="4">
        <v>1</v>
      </c>
      <c r="H78" s="3" t="s">
        <v>233</v>
      </c>
    </row>
    <row r="79" spans="1:8" x14ac:dyDescent="0.25">
      <c r="A79">
        <v>78</v>
      </c>
      <c r="B79" s="4">
        <v>1</v>
      </c>
      <c r="H79" s="3" t="s">
        <v>233</v>
      </c>
    </row>
    <row r="80" spans="1:8" x14ac:dyDescent="0.25">
      <c r="A80">
        <v>79</v>
      </c>
      <c r="B80" s="4">
        <v>1</v>
      </c>
      <c r="C80" s="2">
        <v>2</v>
      </c>
      <c r="H80" s="3" t="s">
        <v>233</v>
      </c>
    </row>
    <row r="81" spans="1:8" x14ac:dyDescent="0.25">
      <c r="A81">
        <v>80</v>
      </c>
      <c r="B81" s="4">
        <v>1</v>
      </c>
      <c r="C81" s="2">
        <v>2</v>
      </c>
      <c r="D81" s="5">
        <v>3</v>
      </c>
      <c r="H81" s="3" t="s">
        <v>233</v>
      </c>
    </row>
    <row r="82" spans="1:8" x14ac:dyDescent="0.25">
      <c r="A82">
        <v>81</v>
      </c>
      <c r="B82" s="4">
        <v>1</v>
      </c>
      <c r="C82" s="2">
        <v>2</v>
      </c>
      <c r="D82" s="5">
        <v>3</v>
      </c>
    </row>
    <row r="83" spans="1:8" x14ac:dyDescent="0.25">
      <c r="A83">
        <v>82</v>
      </c>
      <c r="B83" s="4">
        <v>1</v>
      </c>
      <c r="C83" s="2">
        <v>2</v>
      </c>
      <c r="D83" s="5">
        <v>3</v>
      </c>
    </row>
    <row r="84" spans="1:8" x14ac:dyDescent="0.25">
      <c r="A84">
        <v>83</v>
      </c>
      <c r="C84" s="2">
        <v>2</v>
      </c>
      <c r="D84" s="5">
        <v>3</v>
      </c>
    </row>
    <row r="85" spans="1:8" x14ac:dyDescent="0.25">
      <c r="A85">
        <v>84</v>
      </c>
      <c r="C85" s="2">
        <v>2</v>
      </c>
      <c r="D85" s="5">
        <v>3</v>
      </c>
    </row>
    <row r="86" spans="1:8" x14ac:dyDescent="0.25">
      <c r="A86">
        <v>85</v>
      </c>
      <c r="C86" s="2">
        <v>2</v>
      </c>
      <c r="D86" s="5">
        <v>3</v>
      </c>
    </row>
    <row r="87" spans="1:8" x14ac:dyDescent="0.25">
      <c r="A87">
        <v>86</v>
      </c>
      <c r="C87" s="2">
        <v>2</v>
      </c>
      <c r="D87" s="5">
        <v>3</v>
      </c>
    </row>
    <row r="88" spans="1:8" x14ac:dyDescent="0.25">
      <c r="A88">
        <v>87</v>
      </c>
      <c r="C88" s="2">
        <v>2</v>
      </c>
      <c r="D88" s="5">
        <v>3</v>
      </c>
    </row>
    <row r="89" spans="1:8" x14ac:dyDescent="0.25">
      <c r="A89">
        <v>88</v>
      </c>
      <c r="C89" s="2">
        <v>2</v>
      </c>
      <c r="D89" s="5">
        <v>3</v>
      </c>
    </row>
    <row r="90" spans="1:8" x14ac:dyDescent="0.25">
      <c r="A90">
        <v>89</v>
      </c>
      <c r="C90" s="2">
        <v>2</v>
      </c>
      <c r="D90" s="5">
        <v>3</v>
      </c>
    </row>
    <row r="91" spans="1:8" x14ac:dyDescent="0.25">
      <c r="A91">
        <v>90</v>
      </c>
      <c r="C91" s="2">
        <v>2</v>
      </c>
      <c r="D91" s="5">
        <v>3</v>
      </c>
    </row>
    <row r="92" spans="1:8" x14ac:dyDescent="0.25">
      <c r="A92">
        <v>91</v>
      </c>
      <c r="C92" s="2">
        <v>2</v>
      </c>
      <c r="D92" s="5">
        <v>3</v>
      </c>
    </row>
    <row r="93" spans="1:8" x14ac:dyDescent="0.25">
      <c r="A93">
        <v>92</v>
      </c>
      <c r="C93" s="2">
        <v>2</v>
      </c>
      <c r="D93" s="5">
        <v>3</v>
      </c>
    </row>
    <row r="94" spans="1:8" x14ac:dyDescent="0.25">
      <c r="A94">
        <v>93</v>
      </c>
      <c r="B94" s="4">
        <v>1</v>
      </c>
      <c r="C94" s="2">
        <v>2</v>
      </c>
      <c r="H94" s="3" t="s">
        <v>233</v>
      </c>
    </row>
    <row r="95" spans="1:8" x14ac:dyDescent="0.25">
      <c r="A95">
        <v>94</v>
      </c>
      <c r="B95" s="4">
        <v>1</v>
      </c>
      <c r="H95" s="3" t="s">
        <v>233</v>
      </c>
    </row>
    <row r="96" spans="1:8" x14ac:dyDescent="0.25">
      <c r="A96">
        <v>95</v>
      </c>
      <c r="B96" s="4">
        <v>1</v>
      </c>
      <c r="H96" s="3" t="s">
        <v>233</v>
      </c>
    </row>
    <row r="97" spans="1:8" x14ac:dyDescent="0.25">
      <c r="A97">
        <v>96</v>
      </c>
      <c r="B97" s="4">
        <v>1</v>
      </c>
      <c r="H97" s="3" t="s">
        <v>233</v>
      </c>
    </row>
    <row r="98" spans="1:8" x14ac:dyDescent="0.25">
      <c r="A98">
        <v>97</v>
      </c>
      <c r="B98" s="4">
        <v>1</v>
      </c>
      <c r="H98" s="3" t="s">
        <v>233</v>
      </c>
    </row>
    <row r="99" spans="1:8" x14ac:dyDescent="0.25">
      <c r="A99">
        <v>98</v>
      </c>
      <c r="B99" s="4">
        <v>1</v>
      </c>
      <c r="H99" s="3" t="s">
        <v>233</v>
      </c>
    </row>
    <row r="100" spans="1:8" x14ac:dyDescent="0.25">
      <c r="A100">
        <v>99</v>
      </c>
      <c r="B100" s="4">
        <v>1</v>
      </c>
      <c r="H100" s="3" t="s">
        <v>233</v>
      </c>
    </row>
    <row r="101" spans="1:8" x14ac:dyDescent="0.25">
      <c r="A101">
        <v>100</v>
      </c>
      <c r="B101" s="4">
        <v>1</v>
      </c>
      <c r="H101" s="3" t="s">
        <v>233</v>
      </c>
    </row>
    <row r="102" spans="1:8" x14ac:dyDescent="0.25">
      <c r="A102">
        <v>101</v>
      </c>
      <c r="B102" s="4">
        <v>1</v>
      </c>
      <c r="H102" s="3" t="s">
        <v>233</v>
      </c>
    </row>
    <row r="103" spans="1:8" x14ac:dyDescent="0.25">
      <c r="A103">
        <v>102</v>
      </c>
      <c r="B103" s="4">
        <v>1</v>
      </c>
      <c r="H103" s="3" t="s">
        <v>233</v>
      </c>
    </row>
    <row r="104" spans="1:8" x14ac:dyDescent="0.25">
      <c r="A104">
        <v>103</v>
      </c>
      <c r="B104" s="4">
        <v>1</v>
      </c>
      <c r="D104" s="5">
        <v>3</v>
      </c>
      <c r="H104" s="3" t="s">
        <v>233</v>
      </c>
    </row>
    <row r="105" spans="1:8" x14ac:dyDescent="0.25">
      <c r="A105">
        <v>104</v>
      </c>
      <c r="B105" s="4">
        <v>1</v>
      </c>
      <c r="C105" s="2">
        <v>2</v>
      </c>
      <c r="D105" s="5">
        <v>3</v>
      </c>
      <c r="H105" s="3" t="s">
        <v>233</v>
      </c>
    </row>
    <row r="106" spans="1:8" x14ac:dyDescent="0.25">
      <c r="A106">
        <v>105</v>
      </c>
      <c r="B106" s="4">
        <v>1</v>
      </c>
      <c r="C106" s="2">
        <v>2</v>
      </c>
      <c r="D106" s="5">
        <v>3</v>
      </c>
      <c r="H106" s="3" t="s">
        <v>233</v>
      </c>
    </row>
    <row r="107" spans="1:8" x14ac:dyDescent="0.25">
      <c r="A107">
        <v>106</v>
      </c>
      <c r="C107" s="2">
        <v>2</v>
      </c>
      <c r="D107" s="5">
        <v>3</v>
      </c>
      <c r="H107" s="3" t="s">
        <v>233</v>
      </c>
    </row>
    <row r="108" spans="1:8" x14ac:dyDescent="0.25">
      <c r="A108">
        <v>107</v>
      </c>
      <c r="C108" s="2">
        <v>2</v>
      </c>
      <c r="D108" s="5">
        <v>3</v>
      </c>
      <c r="H108" s="3" t="s">
        <v>233</v>
      </c>
    </row>
    <row r="109" spans="1:8" x14ac:dyDescent="0.25">
      <c r="A109">
        <v>108</v>
      </c>
      <c r="C109" s="2">
        <v>2</v>
      </c>
      <c r="D109" s="5">
        <v>3</v>
      </c>
      <c r="H109" s="3" t="s">
        <v>233</v>
      </c>
    </row>
    <row r="110" spans="1:8" x14ac:dyDescent="0.25">
      <c r="A110">
        <v>109</v>
      </c>
      <c r="C110" s="2">
        <v>2</v>
      </c>
      <c r="D110" s="5">
        <v>3</v>
      </c>
    </row>
    <row r="111" spans="1:8" x14ac:dyDescent="0.25">
      <c r="A111">
        <v>110</v>
      </c>
      <c r="C111" s="2">
        <v>2</v>
      </c>
      <c r="D111" s="5">
        <v>3</v>
      </c>
    </row>
    <row r="112" spans="1:8" x14ac:dyDescent="0.25">
      <c r="A112">
        <v>111</v>
      </c>
      <c r="C112" s="2">
        <v>2</v>
      </c>
      <c r="D112" s="5">
        <v>3</v>
      </c>
    </row>
    <row r="113" spans="1:5" x14ac:dyDescent="0.25">
      <c r="A113">
        <v>112</v>
      </c>
      <c r="C113" s="2">
        <v>2</v>
      </c>
      <c r="D113" s="5">
        <v>3</v>
      </c>
    </row>
    <row r="114" spans="1:5" x14ac:dyDescent="0.25">
      <c r="A114">
        <v>113</v>
      </c>
      <c r="C114" s="2">
        <v>2</v>
      </c>
      <c r="D114" s="5">
        <v>3</v>
      </c>
    </row>
    <row r="115" spans="1:5" x14ac:dyDescent="0.25">
      <c r="A115">
        <v>114</v>
      </c>
      <c r="C115" s="2">
        <v>2</v>
      </c>
      <c r="D115" s="5">
        <v>3</v>
      </c>
    </row>
    <row r="116" spans="1:5" x14ac:dyDescent="0.25">
      <c r="A116">
        <v>115</v>
      </c>
      <c r="C116" s="2">
        <v>2</v>
      </c>
      <c r="D116" s="5">
        <v>3</v>
      </c>
    </row>
    <row r="117" spans="1:5" x14ac:dyDescent="0.25">
      <c r="A117">
        <v>116</v>
      </c>
      <c r="B117" s="4">
        <v>1</v>
      </c>
      <c r="C117" s="2">
        <v>2</v>
      </c>
      <c r="D117" s="5">
        <v>3</v>
      </c>
    </row>
    <row r="118" spans="1:5" x14ac:dyDescent="0.25">
      <c r="A118">
        <v>117</v>
      </c>
      <c r="B118" s="4">
        <v>1</v>
      </c>
      <c r="C118" s="2">
        <v>2</v>
      </c>
      <c r="E118" s="3">
        <v>4</v>
      </c>
    </row>
    <row r="119" spans="1:5" x14ac:dyDescent="0.25">
      <c r="A119">
        <v>118</v>
      </c>
      <c r="B119" s="4">
        <v>1</v>
      </c>
      <c r="E119" s="3">
        <v>4</v>
      </c>
    </row>
    <row r="120" spans="1:5" x14ac:dyDescent="0.25">
      <c r="A120">
        <v>119</v>
      </c>
      <c r="B120" s="4">
        <v>1</v>
      </c>
      <c r="E120" s="3">
        <v>4</v>
      </c>
    </row>
    <row r="121" spans="1:5" x14ac:dyDescent="0.25">
      <c r="A121">
        <v>120</v>
      </c>
      <c r="B121" s="4">
        <v>1</v>
      </c>
      <c r="E121" s="3">
        <v>4</v>
      </c>
    </row>
    <row r="122" spans="1:5" x14ac:dyDescent="0.25">
      <c r="A122">
        <v>121</v>
      </c>
      <c r="B122" s="4">
        <v>1</v>
      </c>
      <c r="E122" s="3">
        <v>4</v>
      </c>
    </row>
    <row r="123" spans="1:5" x14ac:dyDescent="0.25">
      <c r="A123">
        <v>122</v>
      </c>
      <c r="B123" s="4">
        <v>1</v>
      </c>
      <c r="E123" s="3">
        <v>4</v>
      </c>
    </row>
    <row r="124" spans="1:5" x14ac:dyDescent="0.25">
      <c r="A124">
        <v>123</v>
      </c>
      <c r="B124" s="4">
        <v>1</v>
      </c>
      <c r="E124" s="3">
        <v>4</v>
      </c>
    </row>
    <row r="125" spans="1:5" x14ac:dyDescent="0.25">
      <c r="A125">
        <v>124</v>
      </c>
      <c r="B125" s="4">
        <v>1</v>
      </c>
      <c r="E125" s="3">
        <v>4</v>
      </c>
    </row>
    <row r="126" spans="1:5" x14ac:dyDescent="0.25">
      <c r="A126">
        <v>125</v>
      </c>
      <c r="B126" s="4">
        <v>1</v>
      </c>
      <c r="E126" s="3">
        <v>4</v>
      </c>
    </row>
    <row r="127" spans="1:5" x14ac:dyDescent="0.25">
      <c r="A127">
        <v>126</v>
      </c>
      <c r="B127" s="4">
        <v>1</v>
      </c>
      <c r="E127" s="3">
        <v>4</v>
      </c>
    </row>
    <row r="128" spans="1:5" x14ac:dyDescent="0.25">
      <c r="A128">
        <v>127</v>
      </c>
      <c r="B128" s="4">
        <v>1</v>
      </c>
      <c r="C128" s="2">
        <v>2</v>
      </c>
      <c r="E128" s="3">
        <v>4</v>
      </c>
    </row>
    <row r="129" spans="1:5" x14ac:dyDescent="0.25">
      <c r="A129">
        <v>128</v>
      </c>
      <c r="B129" s="4">
        <v>1</v>
      </c>
      <c r="C129" s="2">
        <v>2</v>
      </c>
      <c r="E129" s="3">
        <v>4</v>
      </c>
    </row>
    <row r="130" spans="1:5" x14ac:dyDescent="0.25">
      <c r="A130">
        <v>129</v>
      </c>
      <c r="B130" s="4">
        <v>1</v>
      </c>
      <c r="C130" s="2">
        <v>2</v>
      </c>
      <c r="E130" s="3">
        <v>4</v>
      </c>
    </row>
    <row r="131" spans="1:5" x14ac:dyDescent="0.25">
      <c r="A131">
        <v>130</v>
      </c>
      <c r="C131" s="2">
        <v>2</v>
      </c>
      <c r="D131" s="5">
        <v>3</v>
      </c>
      <c r="E131" s="3">
        <v>4</v>
      </c>
    </row>
    <row r="132" spans="1:5" x14ac:dyDescent="0.25">
      <c r="A132">
        <v>131</v>
      </c>
      <c r="C132" s="2">
        <v>2</v>
      </c>
      <c r="D132" s="5">
        <v>3</v>
      </c>
      <c r="E132" s="3">
        <v>4</v>
      </c>
    </row>
    <row r="133" spans="1:5" x14ac:dyDescent="0.25">
      <c r="A133">
        <v>132</v>
      </c>
      <c r="C133" s="2">
        <v>2</v>
      </c>
      <c r="D133" s="5">
        <v>3</v>
      </c>
    </row>
    <row r="134" spans="1:5" x14ac:dyDescent="0.25">
      <c r="A134">
        <v>133</v>
      </c>
      <c r="C134" s="2">
        <v>2</v>
      </c>
      <c r="D134" s="5">
        <v>3</v>
      </c>
    </row>
    <row r="135" spans="1:5" x14ac:dyDescent="0.25">
      <c r="A135">
        <v>134</v>
      </c>
      <c r="C135" s="2">
        <v>2</v>
      </c>
      <c r="D135" s="5">
        <v>3</v>
      </c>
    </row>
    <row r="136" spans="1:5" x14ac:dyDescent="0.25">
      <c r="A136">
        <v>135</v>
      </c>
      <c r="C136" s="2">
        <v>2</v>
      </c>
      <c r="D136" s="5">
        <v>3</v>
      </c>
    </row>
    <row r="137" spans="1:5" x14ac:dyDescent="0.25">
      <c r="A137">
        <v>136</v>
      </c>
      <c r="C137" s="2">
        <v>2</v>
      </c>
      <c r="D137" s="5">
        <v>3</v>
      </c>
    </row>
    <row r="138" spans="1:5" x14ac:dyDescent="0.25">
      <c r="A138">
        <v>137</v>
      </c>
      <c r="C138" s="2">
        <v>2</v>
      </c>
      <c r="D138" s="5">
        <v>3</v>
      </c>
    </row>
    <row r="139" spans="1:5" x14ac:dyDescent="0.25">
      <c r="A139">
        <v>138</v>
      </c>
      <c r="C139" s="2">
        <v>2</v>
      </c>
      <c r="D139" s="5">
        <v>3</v>
      </c>
    </row>
    <row r="140" spans="1:5" x14ac:dyDescent="0.25">
      <c r="A140">
        <v>139</v>
      </c>
      <c r="C140" s="2">
        <v>2</v>
      </c>
      <c r="D140" s="5">
        <v>3</v>
      </c>
    </row>
    <row r="141" spans="1:5" x14ac:dyDescent="0.25">
      <c r="A141">
        <v>140</v>
      </c>
      <c r="B141" s="4">
        <v>1</v>
      </c>
      <c r="C141" s="2">
        <v>2</v>
      </c>
      <c r="D141" s="5">
        <v>3</v>
      </c>
    </row>
    <row r="142" spans="1:5" x14ac:dyDescent="0.25">
      <c r="A142">
        <v>141</v>
      </c>
      <c r="B142" s="4">
        <v>1</v>
      </c>
      <c r="D142" s="5">
        <v>3</v>
      </c>
    </row>
    <row r="143" spans="1:5" x14ac:dyDescent="0.25">
      <c r="A143">
        <v>142</v>
      </c>
      <c r="B143" s="4">
        <v>1</v>
      </c>
      <c r="E143" s="3">
        <v>4</v>
      </c>
    </row>
    <row r="144" spans="1:5" x14ac:dyDescent="0.25">
      <c r="A144">
        <v>143</v>
      </c>
      <c r="B144" s="4">
        <v>1</v>
      </c>
      <c r="E144" s="3">
        <v>4</v>
      </c>
    </row>
    <row r="145" spans="1:5" x14ac:dyDescent="0.25">
      <c r="A145">
        <v>144</v>
      </c>
      <c r="B145" s="4">
        <v>1</v>
      </c>
      <c r="E145" s="3">
        <v>4</v>
      </c>
    </row>
    <row r="146" spans="1:5" x14ac:dyDescent="0.25">
      <c r="A146">
        <v>145</v>
      </c>
      <c r="B146" s="4">
        <v>1</v>
      </c>
      <c r="E146" s="3">
        <v>4</v>
      </c>
    </row>
    <row r="147" spans="1:5" x14ac:dyDescent="0.25">
      <c r="A147">
        <v>146</v>
      </c>
      <c r="B147" s="4">
        <v>1</v>
      </c>
      <c r="E147" s="3">
        <v>4</v>
      </c>
    </row>
    <row r="148" spans="1:5" x14ac:dyDescent="0.25">
      <c r="A148">
        <v>147</v>
      </c>
      <c r="B148" s="4">
        <v>1</v>
      </c>
      <c r="E148" s="3">
        <v>4</v>
      </c>
    </row>
    <row r="149" spans="1:5" x14ac:dyDescent="0.25">
      <c r="A149">
        <v>148</v>
      </c>
      <c r="B149" s="4">
        <v>1</v>
      </c>
      <c r="E149" s="3">
        <v>4</v>
      </c>
    </row>
    <row r="150" spans="1:5" x14ac:dyDescent="0.25">
      <c r="A150">
        <v>149</v>
      </c>
      <c r="B150" s="4">
        <v>1</v>
      </c>
      <c r="E150" s="3">
        <v>4</v>
      </c>
    </row>
    <row r="151" spans="1:5" x14ac:dyDescent="0.25">
      <c r="A151">
        <v>150</v>
      </c>
      <c r="B151" s="4">
        <v>1</v>
      </c>
      <c r="E151" s="3">
        <v>4</v>
      </c>
    </row>
    <row r="152" spans="1:5" x14ac:dyDescent="0.25">
      <c r="A152">
        <v>151</v>
      </c>
      <c r="B152" s="4">
        <v>1</v>
      </c>
      <c r="E152" s="3">
        <v>4</v>
      </c>
    </row>
    <row r="153" spans="1:5" x14ac:dyDescent="0.25">
      <c r="A153">
        <v>152</v>
      </c>
      <c r="B153" s="4">
        <v>1</v>
      </c>
      <c r="C153" s="2">
        <v>2</v>
      </c>
      <c r="E153" s="3">
        <v>4</v>
      </c>
    </row>
    <row r="154" spans="1:5" x14ac:dyDescent="0.25">
      <c r="A154">
        <v>153</v>
      </c>
      <c r="B154" s="4">
        <v>1</v>
      </c>
      <c r="C154" s="2">
        <v>2</v>
      </c>
      <c r="D154" s="5">
        <v>3</v>
      </c>
      <c r="E154" s="3">
        <v>4</v>
      </c>
    </row>
    <row r="155" spans="1:5" x14ac:dyDescent="0.25">
      <c r="A155">
        <v>154</v>
      </c>
      <c r="C155" s="2">
        <v>2</v>
      </c>
      <c r="D155" s="5">
        <v>3</v>
      </c>
    </row>
    <row r="156" spans="1:5" x14ac:dyDescent="0.25">
      <c r="A156">
        <v>155</v>
      </c>
      <c r="C156" s="2">
        <v>2</v>
      </c>
      <c r="D156" s="5">
        <v>3</v>
      </c>
    </row>
    <row r="157" spans="1:5" x14ac:dyDescent="0.25">
      <c r="A157">
        <v>156</v>
      </c>
      <c r="C157" s="2">
        <v>2</v>
      </c>
      <c r="D157" s="5">
        <v>3</v>
      </c>
    </row>
    <row r="158" spans="1:5" x14ac:dyDescent="0.25">
      <c r="A158">
        <v>157</v>
      </c>
      <c r="C158" s="2">
        <v>2</v>
      </c>
      <c r="D158" s="5">
        <v>3</v>
      </c>
    </row>
    <row r="159" spans="1:5" x14ac:dyDescent="0.25">
      <c r="A159">
        <v>158</v>
      </c>
      <c r="C159" s="2">
        <v>2</v>
      </c>
      <c r="D159" s="5">
        <v>3</v>
      </c>
    </row>
    <row r="160" spans="1:5" x14ac:dyDescent="0.25">
      <c r="A160">
        <v>159</v>
      </c>
      <c r="C160" s="2">
        <v>2</v>
      </c>
      <c r="D160" s="5">
        <v>3</v>
      </c>
    </row>
    <row r="161" spans="1:5" x14ac:dyDescent="0.25">
      <c r="A161">
        <v>160</v>
      </c>
      <c r="C161" s="2">
        <v>2</v>
      </c>
      <c r="D161" s="5">
        <v>3</v>
      </c>
    </row>
    <row r="162" spans="1:5" x14ac:dyDescent="0.25">
      <c r="A162">
        <v>161</v>
      </c>
      <c r="C162" s="2">
        <v>2</v>
      </c>
      <c r="D162" s="5">
        <v>3</v>
      </c>
    </row>
    <row r="163" spans="1:5" x14ac:dyDescent="0.25">
      <c r="A163">
        <v>162</v>
      </c>
      <c r="C163" s="2">
        <v>2</v>
      </c>
      <c r="D163" s="5">
        <v>3</v>
      </c>
    </row>
    <row r="164" spans="1:5" x14ac:dyDescent="0.25">
      <c r="A164">
        <v>163</v>
      </c>
      <c r="C164" s="2">
        <v>2</v>
      </c>
      <c r="D164" s="5">
        <v>3</v>
      </c>
    </row>
    <row r="165" spans="1:5" x14ac:dyDescent="0.25">
      <c r="A165">
        <v>164</v>
      </c>
      <c r="B165" s="4">
        <v>1</v>
      </c>
      <c r="C165" s="2">
        <v>2</v>
      </c>
      <c r="D165" s="5">
        <v>3</v>
      </c>
    </row>
    <row r="166" spans="1:5" x14ac:dyDescent="0.25">
      <c r="A166">
        <v>165</v>
      </c>
      <c r="B166" s="4">
        <v>1</v>
      </c>
    </row>
    <row r="167" spans="1:5" x14ac:dyDescent="0.25">
      <c r="A167">
        <v>166</v>
      </c>
      <c r="B167" s="4">
        <v>1</v>
      </c>
      <c r="E167" s="3">
        <v>4</v>
      </c>
    </row>
    <row r="168" spans="1:5" x14ac:dyDescent="0.25">
      <c r="A168">
        <v>167</v>
      </c>
      <c r="B168" s="4">
        <v>1</v>
      </c>
      <c r="E168" s="3">
        <v>4</v>
      </c>
    </row>
    <row r="169" spans="1:5" x14ac:dyDescent="0.25">
      <c r="A169">
        <v>168</v>
      </c>
      <c r="B169" s="4">
        <v>1</v>
      </c>
      <c r="E169" s="3">
        <v>4</v>
      </c>
    </row>
    <row r="170" spans="1:5" x14ac:dyDescent="0.25">
      <c r="A170">
        <v>169</v>
      </c>
      <c r="B170" s="4">
        <v>1</v>
      </c>
      <c r="E170" s="3">
        <v>4</v>
      </c>
    </row>
    <row r="171" spans="1:5" x14ac:dyDescent="0.25">
      <c r="A171">
        <v>170</v>
      </c>
      <c r="B171" s="4">
        <v>1</v>
      </c>
      <c r="E171" s="3">
        <v>4</v>
      </c>
    </row>
    <row r="172" spans="1:5" x14ac:dyDescent="0.25">
      <c r="A172">
        <v>171</v>
      </c>
      <c r="B172" s="4">
        <v>1</v>
      </c>
      <c r="E172" s="3">
        <v>4</v>
      </c>
    </row>
    <row r="173" spans="1:5" x14ac:dyDescent="0.25">
      <c r="A173">
        <v>172</v>
      </c>
      <c r="B173" s="4">
        <v>1</v>
      </c>
      <c r="E173" s="3">
        <v>4</v>
      </c>
    </row>
    <row r="174" spans="1:5" x14ac:dyDescent="0.25">
      <c r="A174">
        <v>173</v>
      </c>
      <c r="B174" s="4">
        <v>1</v>
      </c>
      <c r="E174" s="3">
        <v>4</v>
      </c>
    </row>
    <row r="175" spans="1:5" x14ac:dyDescent="0.25">
      <c r="A175">
        <v>174</v>
      </c>
      <c r="B175" s="4">
        <v>1</v>
      </c>
      <c r="E175" s="3">
        <v>4</v>
      </c>
    </row>
    <row r="176" spans="1:5" x14ac:dyDescent="0.25">
      <c r="A176">
        <v>175</v>
      </c>
      <c r="B176" s="4">
        <v>1</v>
      </c>
      <c r="C176" s="2">
        <v>2</v>
      </c>
      <c r="E176" s="3">
        <v>4</v>
      </c>
    </row>
    <row r="177" spans="1:5" x14ac:dyDescent="0.25">
      <c r="A177">
        <v>176</v>
      </c>
      <c r="C177" s="2">
        <v>2</v>
      </c>
      <c r="E177" s="3">
        <v>4</v>
      </c>
    </row>
    <row r="178" spans="1:5" x14ac:dyDescent="0.25">
      <c r="A178">
        <v>177</v>
      </c>
      <c r="C178" s="2">
        <v>2</v>
      </c>
      <c r="D178" s="5">
        <v>3</v>
      </c>
    </row>
    <row r="179" spans="1:5" x14ac:dyDescent="0.25">
      <c r="A179">
        <v>178</v>
      </c>
      <c r="C179" s="2">
        <v>2</v>
      </c>
      <c r="D179" s="5">
        <v>3</v>
      </c>
    </row>
    <row r="180" spans="1:5" x14ac:dyDescent="0.25">
      <c r="A180">
        <v>179</v>
      </c>
      <c r="C180" s="2">
        <v>2</v>
      </c>
      <c r="D180" s="5">
        <v>3</v>
      </c>
    </row>
    <row r="181" spans="1:5" x14ac:dyDescent="0.25">
      <c r="A181">
        <v>180</v>
      </c>
      <c r="C181" s="2">
        <v>2</v>
      </c>
      <c r="D181" s="5">
        <v>3</v>
      </c>
    </row>
    <row r="182" spans="1:5" x14ac:dyDescent="0.25">
      <c r="A182">
        <v>181</v>
      </c>
      <c r="C182" s="2">
        <v>2</v>
      </c>
      <c r="D182" s="5">
        <v>3</v>
      </c>
    </row>
    <row r="183" spans="1:5" x14ac:dyDescent="0.25">
      <c r="A183">
        <v>182</v>
      </c>
      <c r="C183" s="2">
        <v>2</v>
      </c>
      <c r="D183" s="5">
        <v>3</v>
      </c>
    </row>
    <row r="184" spans="1:5" x14ac:dyDescent="0.25">
      <c r="A184">
        <v>183</v>
      </c>
      <c r="C184" s="2">
        <v>2</v>
      </c>
      <c r="D184" s="5">
        <v>3</v>
      </c>
    </row>
    <row r="185" spans="1:5" x14ac:dyDescent="0.25">
      <c r="A185">
        <v>184</v>
      </c>
      <c r="C185" s="2">
        <v>2</v>
      </c>
      <c r="D185" s="5">
        <v>3</v>
      </c>
    </row>
    <row r="186" spans="1:5" x14ac:dyDescent="0.25">
      <c r="A186">
        <v>185</v>
      </c>
      <c r="C186" s="2">
        <v>2</v>
      </c>
      <c r="D186" s="5">
        <v>3</v>
      </c>
    </row>
    <row r="187" spans="1:5" x14ac:dyDescent="0.25">
      <c r="A187">
        <v>186</v>
      </c>
      <c r="B187" s="4">
        <v>1</v>
      </c>
      <c r="C187" s="2">
        <v>2</v>
      </c>
      <c r="D187" s="5">
        <v>3</v>
      </c>
    </row>
    <row r="188" spans="1:5" x14ac:dyDescent="0.25">
      <c r="A188">
        <v>187</v>
      </c>
      <c r="B188" s="4">
        <v>1</v>
      </c>
    </row>
    <row r="189" spans="1:5" x14ac:dyDescent="0.25">
      <c r="A189">
        <v>188</v>
      </c>
      <c r="B189" s="4">
        <v>1</v>
      </c>
      <c r="E189" s="3">
        <v>4</v>
      </c>
    </row>
    <row r="190" spans="1:5" x14ac:dyDescent="0.25">
      <c r="A190">
        <v>189</v>
      </c>
      <c r="B190" s="4">
        <v>1</v>
      </c>
      <c r="E190" s="3">
        <v>4</v>
      </c>
    </row>
    <row r="191" spans="1:5" x14ac:dyDescent="0.25">
      <c r="A191">
        <v>190</v>
      </c>
      <c r="B191" s="4">
        <v>1</v>
      </c>
      <c r="E191" s="3">
        <v>4</v>
      </c>
    </row>
    <row r="192" spans="1:5" x14ac:dyDescent="0.25">
      <c r="A192">
        <v>191</v>
      </c>
      <c r="B192" s="4">
        <v>1</v>
      </c>
      <c r="E192" s="3">
        <v>4</v>
      </c>
    </row>
    <row r="193" spans="1:5" x14ac:dyDescent="0.25">
      <c r="A193">
        <v>192</v>
      </c>
      <c r="B193" s="4">
        <v>1</v>
      </c>
      <c r="E193" s="3">
        <v>4</v>
      </c>
    </row>
    <row r="194" spans="1:5" x14ac:dyDescent="0.25">
      <c r="A194">
        <v>193</v>
      </c>
      <c r="B194" s="4">
        <v>1</v>
      </c>
      <c r="E194" s="3">
        <v>4</v>
      </c>
    </row>
    <row r="195" spans="1:5" x14ac:dyDescent="0.25">
      <c r="A195">
        <v>194</v>
      </c>
      <c r="B195" s="4">
        <v>1</v>
      </c>
      <c r="E195" s="3">
        <v>4</v>
      </c>
    </row>
    <row r="196" spans="1:5" x14ac:dyDescent="0.25">
      <c r="A196">
        <v>195</v>
      </c>
      <c r="B196" s="4">
        <v>1</v>
      </c>
      <c r="E196" s="3">
        <v>4</v>
      </c>
    </row>
    <row r="197" spans="1:5" x14ac:dyDescent="0.25">
      <c r="A197">
        <v>196</v>
      </c>
      <c r="B197" s="4">
        <v>1</v>
      </c>
      <c r="E197" s="3">
        <v>4</v>
      </c>
    </row>
    <row r="198" spans="1:5" x14ac:dyDescent="0.25">
      <c r="A198">
        <v>197</v>
      </c>
      <c r="B198" s="4">
        <v>1</v>
      </c>
      <c r="C198" s="2">
        <v>2</v>
      </c>
      <c r="E198" s="3">
        <v>4</v>
      </c>
    </row>
    <row r="199" spans="1:5" x14ac:dyDescent="0.25">
      <c r="A199">
        <v>198</v>
      </c>
      <c r="C199" s="2">
        <v>2</v>
      </c>
      <c r="E199" s="3">
        <v>4</v>
      </c>
    </row>
    <row r="200" spans="1:5" x14ac:dyDescent="0.25">
      <c r="A200">
        <v>199</v>
      </c>
      <c r="C200" s="2">
        <v>2</v>
      </c>
      <c r="D200" s="5">
        <v>3</v>
      </c>
      <c r="E200" s="3">
        <v>4</v>
      </c>
    </row>
    <row r="201" spans="1:5" x14ac:dyDescent="0.25">
      <c r="A201">
        <v>200</v>
      </c>
      <c r="C201" s="2">
        <v>2</v>
      </c>
      <c r="D201" s="5">
        <v>3</v>
      </c>
    </row>
    <row r="202" spans="1:5" x14ac:dyDescent="0.25">
      <c r="A202">
        <v>201</v>
      </c>
      <c r="C202" s="2">
        <v>2</v>
      </c>
      <c r="D202" s="5">
        <v>3</v>
      </c>
    </row>
    <row r="203" spans="1:5" x14ac:dyDescent="0.25">
      <c r="A203">
        <v>202</v>
      </c>
      <c r="C203" s="2">
        <v>2</v>
      </c>
      <c r="D203" s="5">
        <v>3</v>
      </c>
    </row>
    <row r="204" spans="1:5" x14ac:dyDescent="0.25">
      <c r="A204">
        <v>203</v>
      </c>
      <c r="C204" s="2">
        <v>2</v>
      </c>
      <c r="D204" s="5">
        <v>3</v>
      </c>
    </row>
    <row r="205" spans="1:5" x14ac:dyDescent="0.25">
      <c r="A205">
        <v>204</v>
      </c>
      <c r="C205" s="2">
        <v>2</v>
      </c>
      <c r="D205" s="5">
        <v>3</v>
      </c>
    </row>
    <row r="206" spans="1:5" x14ac:dyDescent="0.25">
      <c r="A206">
        <v>205</v>
      </c>
      <c r="C206" s="2">
        <v>2</v>
      </c>
      <c r="D206" s="5">
        <v>3</v>
      </c>
    </row>
    <row r="207" spans="1:5" x14ac:dyDescent="0.25">
      <c r="A207">
        <v>206</v>
      </c>
      <c r="C207" s="2">
        <v>2</v>
      </c>
      <c r="D207" s="5">
        <v>3</v>
      </c>
    </row>
    <row r="208" spans="1:5" x14ac:dyDescent="0.25">
      <c r="A208">
        <v>207</v>
      </c>
      <c r="C208" s="2">
        <v>2</v>
      </c>
      <c r="D208" s="5">
        <v>3</v>
      </c>
    </row>
    <row r="209" spans="1:5" x14ac:dyDescent="0.25">
      <c r="A209">
        <v>208</v>
      </c>
      <c r="B209" s="4">
        <v>1</v>
      </c>
      <c r="C209" s="2">
        <v>2</v>
      </c>
      <c r="D209" s="5">
        <v>3</v>
      </c>
    </row>
    <row r="210" spans="1:5" x14ac:dyDescent="0.25">
      <c r="A210">
        <v>209</v>
      </c>
      <c r="B210" s="4">
        <v>1</v>
      </c>
      <c r="D210" s="5">
        <v>3</v>
      </c>
    </row>
    <row r="211" spans="1:5" x14ac:dyDescent="0.25">
      <c r="A211">
        <v>210</v>
      </c>
      <c r="B211" s="4">
        <v>1</v>
      </c>
    </row>
    <row r="212" spans="1:5" x14ac:dyDescent="0.25">
      <c r="A212">
        <v>211</v>
      </c>
      <c r="B212" s="4">
        <v>1</v>
      </c>
      <c r="E212" s="3">
        <v>4</v>
      </c>
    </row>
    <row r="213" spans="1:5" x14ac:dyDescent="0.25">
      <c r="A213">
        <v>212</v>
      </c>
      <c r="B213" s="4">
        <v>1</v>
      </c>
      <c r="E213" s="3">
        <v>4</v>
      </c>
    </row>
    <row r="214" spans="1:5" x14ac:dyDescent="0.25">
      <c r="A214">
        <v>213</v>
      </c>
      <c r="B214" s="4">
        <v>1</v>
      </c>
      <c r="E214" s="3">
        <v>4</v>
      </c>
    </row>
    <row r="215" spans="1:5" x14ac:dyDescent="0.25">
      <c r="A215">
        <v>214</v>
      </c>
      <c r="B215" s="4">
        <v>1</v>
      </c>
      <c r="E215" s="3">
        <v>4</v>
      </c>
    </row>
    <row r="216" spans="1:5" x14ac:dyDescent="0.25">
      <c r="A216">
        <v>215</v>
      </c>
      <c r="B216" s="4">
        <v>1</v>
      </c>
      <c r="E216" s="3">
        <v>4</v>
      </c>
    </row>
    <row r="217" spans="1:5" x14ac:dyDescent="0.25">
      <c r="A217">
        <v>216</v>
      </c>
      <c r="B217" s="4">
        <v>1</v>
      </c>
      <c r="E217" s="3">
        <v>4</v>
      </c>
    </row>
    <row r="218" spans="1:5" x14ac:dyDescent="0.25">
      <c r="A218">
        <v>217</v>
      </c>
      <c r="B218" s="4">
        <v>1</v>
      </c>
      <c r="E218" s="3">
        <v>4</v>
      </c>
    </row>
    <row r="219" spans="1:5" x14ac:dyDescent="0.25">
      <c r="A219">
        <v>218</v>
      </c>
      <c r="B219" s="4">
        <v>1</v>
      </c>
      <c r="E219" s="3">
        <v>4</v>
      </c>
    </row>
    <row r="220" spans="1:5" x14ac:dyDescent="0.25">
      <c r="A220">
        <v>219</v>
      </c>
      <c r="B220" s="4">
        <v>1</v>
      </c>
      <c r="E220" s="3">
        <v>4</v>
      </c>
    </row>
    <row r="221" spans="1:5" x14ac:dyDescent="0.25">
      <c r="A221">
        <v>220</v>
      </c>
      <c r="B221" s="4">
        <v>1</v>
      </c>
      <c r="C221" s="2">
        <v>2</v>
      </c>
      <c r="E221" s="3">
        <v>4</v>
      </c>
    </row>
    <row r="222" spans="1:5" x14ac:dyDescent="0.25">
      <c r="A222">
        <v>221</v>
      </c>
      <c r="C222" s="2">
        <v>2</v>
      </c>
      <c r="D222" s="5">
        <v>3</v>
      </c>
      <c r="E222" s="3">
        <v>4</v>
      </c>
    </row>
    <row r="223" spans="1:5" x14ac:dyDescent="0.25">
      <c r="A223">
        <v>222</v>
      </c>
      <c r="C223" s="2">
        <v>2</v>
      </c>
      <c r="D223" s="5">
        <v>3</v>
      </c>
      <c r="E223" s="3">
        <v>4</v>
      </c>
    </row>
    <row r="224" spans="1:5" x14ac:dyDescent="0.25">
      <c r="A224">
        <v>223</v>
      </c>
      <c r="C224" s="2">
        <v>2</v>
      </c>
      <c r="D224" s="5">
        <v>3</v>
      </c>
    </row>
    <row r="225" spans="1:5" x14ac:dyDescent="0.25">
      <c r="A225">
        <v>224</v>
      </c>
      <c r="C225" s="2">
        <v>2</v>
      </c>
      <c r="D225" s="5">
        <v>3</v>
      </c>
    </row>
    <row r="226" spans="1:5" x14ac:dyDescent="0.25">
      <c r="A226">
        <v>225</v>
      </c>
      <c r="C226" s="2">
        <v>2</v>
      </c>
      <c r="D226" s="5">
        <v>3</v>
      </c>
    </row>
    <row r="227" spans="1:5" x14ac:dyDescent="0.25">
      <c r="A227">
        <v>226</v>
      </c>
      <c r="C227" s="2">
        <v>2</v>
      </c>
      <c r="D227" s="5">
        <v>3</v>
      </c>
    </row>
    <row r="228" spans="1:5" x14ac:dyDescent="0.25">
      <c r="A228">
        <v>227</v>
      </c>
      <c r="C228" s="2">
        <v>2</v>
      </c>
      <c r="D228" s="5">
        <v>3</v>
      </c>
    </row>
    <row r="229" spans="1:5" x14ac:dyDescent="0.25">
      <c r="A229">
        <v>228</v>
      </c>
      <c r="C229" s="2">
        <v>2</v>
      </c>
      <c r="D229" s="5">
        <v>3</v>
      </c>
    </row>
    <row r="230" spans="1:5" x14ac:dyDescent="0.25">
      <c r="A230">
        <v>229</v>
      </c>
      <c r="C230" s="2">
        <v>2</v>
      </c>
      <c r="D230" s="5">
        <v>3</v>
      </c>
    </row>
    <row r="231" spans="1:5" x14ac:dyDescent="0.25">
      <c r="A231">
        <v>230</v>
      </c>
      <c r="C231" s="2">
        <v>2</v>
      </c>
      <c r="D231" s="5">
        <v>3</v>
      </c>
    </row>
    <row r="232" spans="1:5" x14ac:dyDescent="0.25">
      <c r="A232">
        <v>231</v>
      </c>
      <c r="B232" s="4">
        <v>1</v>
      </c>
      <c r="C232" s="2">
        <v>2</v>
      </c>
      <c r="D232" s="5">
        <v>3</v>
      </c>
    </row>
    <row r="233" spans="1:5" x14ac:dyDescent="0.25">
      <c r="A233">
        <v>232</v>
      </c>
      <c r="B233" s="4">
        <v>1</v>
      </c>
      <c r="D233" s="5">
        <v>3</v>
      </c>
    </row>
    <row r="234" spans="1:5" x14ac:dyDescent="0.25">
      <c r="A234">
        <v>233</v>
      </c>
      <c r="B234" s="4">
        <v>1</v>
      </c>
    </row>
    <row r="235" spans="1:5" x14ac:dyDescent="0.25">
      <c r="A235">
        <v>234</v>
      </c>
      <c r="B235" s="4">
        <v>1</v>
      </c>
      <c r="E235" s="3">
        <v>4</v>
      </c>
    </row>
    <row r="236" spans="1:5" x14ac:dyDescent="0.25">
      <c r="A236">
        <v>235</v>
      </c>
      <c r="B236" s="4">
        <v>1</v>
      </c>
      <c r="E236" s="3">
        <v>4</v>
      </c>
    </row>
    <row r="237" spans="1:5" x14ac:dyDescent="0.25">
      <c r="A237">
        <v>236</v>
      </c>
      <c r="B237" s="4">
        <v>1</v>
      </c>
      <c r="E237" s="3">
        <v>4</v>
      </c>
    </row>
    <row r="238" spans="1:5" x14ac:dyDescent="0.25">
      <c r="A238">
        <v>237</v>
      </c>
      <c r="B238" s="4">
        <v>1</v>
      </c>
      <c r="E238" s="3">
        <v>4</v>
      </c>
    </row>
    <row r="239" spans="1:5" x14ac:dyDescent="0.25">
      <c r="A239">
        <v>238</v>
      </c>
      <c r="B239" s="4">
        <v>1</v>
      </c>
      <c r="E239" s="3">
        <v>4</v>
      </c>
    </row>
    <row r="240" spans="1:5" x14ac:dyDescent="0.25">
      <c r="A240">
        <v>239</v>
      </c>
      <c r="B240" s="4">
        <v>1</v>
      </c>
      <c r="E240" s="3">
        <v>4</v>
      </c>
    </row>
    <row r="241" spans="1:8" x14ac:dyDescent="0.25">
      <c r="A241">
        <v>240</v>
      </c>
      <c r="B241" s="4">
        <v>1</v>
      </c>
      <c r="E241" s="3">
        <v>4</v>
      </c>
    </row>
    <row r="242" spans="1:8" x14ac:dyDescent="0.25">
      <c r="A242">
        <v>241</v>
      </c>
      <c r="B242" s="4">
        <v>1</v>
      </c>
      <c r="E242" s="3">
        <v>4</v>
      </c>
    </row>
    <row r="243" spans="1:8" x14ac:dyDescent="0.25">
      <c r="A243">
        <v>242</v>
      </c>
      <c r="B243" s="4">
        <v>1</v>
      </c>
      <c r="E243" s="3">
        <v>4</v>
      </c>
    </row>
    <row r="244" spans="1:8" x14ac:dyDescent="0.25">
      <c r="A244">
        <v>243</v>
      </c>
      <c r="B244" s="4">
        <v>1</v>
      </c>
      <c r="C244" s="2">
        <v>2</v>
      </c>
      <c r="E244" s="3">
        <v>4</v>
      </c>
    </row>
    <row r="245" spans="1:8" x14ac:dyDescent="0.25">
      <c r="A245">
        <v>244</v>
      </c>
      <c r="C245" s="2">
        <v>2</v>
      </c>
      <c r="D245" s="5">
        <v>3</v>
      </c>
      <c r="E245" s="3">
        <v>4</v>
      </c>
    </row>
    <row r="246" spans="1:8" x14ac:dyDescent="0.25">
      <c r="A246">
        <v>245</v>
      </c>
      <c r="C246" s="2">
        <v>2</v>
      </c>
      <c r="D246" s="5">
        <v>3</v>
      </c>
    </row>
    <row r="247" spans="1:8" x14ac:dyDescent="0.25">
      <c r="A247">
        <v>246</v>
      </c>
      <c r="C247" s="2">
        <v>2</v>
      </c>
      <c r="D247" s="5">
        <v>3</v>
      </c>
    </row>
    <row r="248" spans="1:8" x14ac:dyDescent="0.25">
      <c r="A248">
        <v>247</v>
      </c>
      <c r="C248" s="2">
        <v>2</v>
      </c>
      <c r="D248" s="5">
        <v>3</v>
      </c>
    </row>
    <row r="249" spans="1:8" x14ac:dyDescent="0.25">
      <c r="A249">
        <v>248</v>
      </c>
      <c r="C249" s="2">
        <v>2</v>
      </c>
      <c r="D249" s="5">
        <v>3</v>
      </c>
    </row>
    <row r="250" spans="1:8" x14ac:dyDescent="0.25">
      <c r="A250">
        <v>249</v>
      </c>
      <c r="C250" s="2">
        <v>2</v>
      </c>
      <c r="D250" s="5">
        <v>3</v>
      </c>
    </row>
    <row r="251" spans="1:8" x14ac:dyDescent="0.25">
      <c r="A251">
        <v>250</v>
      </c>
      <c r="C251" s="2">
        <v>2</v>
      </c>
      <c r="D251" s="5">
        <v>3</v>
      </c>
    </row>
    <row r="252" spans="1:8" x14ac:dyDescent="0.25">
      <c r="A252">
        <v>251</v>
      </c>
      <c r="C252" s="2">
        <v>2</v>
      </c>
      <c r="D252" s="5">
        <v>3</v>
      </c>
    </row>
    <row r="253" spans="1:8" x14ac:dyDescent="0.25">
      <c r="A253">
        <v>252</v>
      </c>
      <c r="C253" s="2">
        <v>2</v>
      </c>
      <c r="D253" s="5">
        <v>3</v>
      </c>
    </row>
    <row r="254" spans="1:8" x14ac:dyDescent="0.25">
      <c r="A254">
        <v>253</v>
      </c>
      <c r="C254" s="2">
        <v>2</v>
      </c>
      <c r="D254" s="5">
        <v>3</v>
      </c>
    </row>
    <row r="255" spans="1:8" x14ac:dyDescent="0.25">
      <c r="A255">
        <v>254</v>
      </c>
      <c r="B255" s="4">
        <v>1</v>
      </c>
      <c r="C255" s="2">
        <v>2</v>
      </c>
      <c r="D255" s="5">
        <v>3</v>
      </c>
    </row>
    <row r="256" spans="1:8" x14ac:dyDescent="0.25">
      <c r="A256">
        <v>255</v>
      </c>
      <c r="B256" s="4">
        <v>1</v>
      </c>
      <c r="D256" s="5">
        <v>3</v>
      </c>
      <c r="H256" s="3" t="s">
        <v>233</v>
      </c>
    </row>
    <row r="257" spans="1:8" x14ac:dyDescent="0.25">
      <c r="A257">
        <v>256</v>
      </c>
      <c r="B257" s="4">
        <v>1</v>
      </c>
      <c r="H257" s="3" t="s">
        <v>233</v>
      </c>
    </row>
    <row r="258" spans="1:8" x14ac:dyDescent="0.25">
      <c r="A258">
        <v>257</v>
      </c>
      <c r="B258" s="4">
        <v>1</v>
      </c>
      <c r="H258" s="3" t="s">
        <v>233</v>
      </c>
    </row>
    <row r="259" spans="1:8" x14ac:dyDescent="0.25">
      <c r="A259">
        <v>258</v>
      </c>
      <c r="B259" s="4">
        <v>1</v>
      </c>
      <c r="H259" s="3" t="s">
        <v>233</v>
      </c>
    </row>
    <row r="260" spans="1:8" x14ac:dyDescent="0.25">
      <c r="A260">
        <v>259</v>
      </c>
      <c r="B260" s="4">
        <v>1</v>
      </c>
      <c r="H260" s="3" t="s">
        <v>233</v>
      </c>
    </row>
    <row r="261" spans="1:8" x14ac:dyDescent="0.25">
      <c r="A261">
        <v>260</v>
      </c>
      <c r="B261" s="4">
        <v>1</v>
      </c>
      <c r="H261" s="3" t="s">
        <v>233</v>
      </c>
    </row>
    <row r="262" spans="1:8" x14ac:dyDescent="0.25">
      <c r="A262">
        <v>261</v>
      </c>
      <c r="B262" s="4">
        <v>1</v>
      </c>
      <c r="H262" s="3" t="s">
        <v>233</v>
      </c>
    </row>
    <row r="263" spans="1:8" x14ac:dyDescent="0.25">
      <c r="A263">
        <v>262</v>
      </c>
      <c r="B263" s="4">
        <v>1</v>
      </c>
      <c r="H263" s="3" t="s">
        <v>233</v>
      </c>
    </row>
    <row r="264" spans="1:8" x14ac:dyDescent="0.25">
      <c r="A264">
        <v>263</v>
      </c>
      <c r="B264" s="4">
        <v>1</v>
      </c>
      <c r="H264" s="3" t="s">
        <v>233</v>
      </c>
    </row>
    <row r="265" spans="1:8" x14ac:dyDescent="0.25">
      <c r="A265">
        <v>264</v>
      </c>
      <c r="B265" s="4">
        <v>1</v>
      </c>
      <c r="C265" s="2">
        <v>2</v>
      </c>
      <c r="H265" s="3" t="s">
        <v>233</v>
      </c>
    </row>
    <row r="266" spans="1:8" x14ac:dyDescent="0.25">
      <c r="A266">
        <v>265</v>
      </c>
      <c r="B266" s="4">
        <v>1</v>
      </c>
      <c r="C266" s="2">
        <v>2</v>
      </c>
      <c r="H266" s="3" t="s">
        <v>233</v>
      </c>
    </row>
    <row r="267" spans="1:8" x14ac:dyDescent="0.25">
      <c r="A267">
        <v>266</v>
      </c>
      <c r="B267" s="4">
        <v>1</v>
      </c>
      <c r="C267" s="2">
        <v>2</v>
      </c>
      <c r="G267" s="5" t="s">
        <v>234</v>
      </c>
    </row>
    <row r="268" spans="1:8" x14ac:dyDescent="0.25">
      <c r="A268">
        <v>267</v>
      </c>
      <c r="C268" s="2">
        <v>2</v>
      </c>
      <c r="G268" s="5" t="s">
        <v>234</v>
      </c>
    </row>
    <row r="269" spans="1:8" x14ac:dyDescent="0.25">
      <c r="A269">
        <v>268</v>
      </c>
      <c r="C269" s="2">
        <v>2</v>
      </c>
      <c r="G269" s="5" t="s">
        <v>234</v>
      </c>
    </row>
    <row r="270" spans="1:8" x14ac:dyDescent="0.25">
      <c r="A270">
        <v>269</v>
      </c>
      <c r="C270" s="2">
        <v>2</v>
      </c>
      <c r="G270" s="5" t="s">
        <v>234</v>
      </c>
    </row>
    <row r="271" spans="1:8" x14ac:dyDescent="0.25">
      <c r="A271">
        <v>270</v>
      </c>
      <c r="C271" s="2">
        <v>2</v>
      </c>
      <c r="G271" s="5" t="s">
        <v>234</v>
      </c>
    </row>
    <row r="272" spans="1:8" x14ac:dyDescent="0.25">
      <c r="A272">
        <v>271</v>
      </c>
      <c r="C272" s="2">
        <v>2</v>
      </c>
      <c r="G272" s="5" t="s">
        <v>234</v>
      </c>
    </row>
    <row r="273" spans="1:7" x14ac:dyDescent="0.25">
      <c r="A273">
        <v>272</v>
      </c>
      <c r="C273" s="2">
        <v>2</v>
      </c>
      <c r="G273" s="5" t="s">
        <v>234</v>
      </c>
    </row>
    <row r="274" spans="1:7" x14ac:dyDescent="0.25">
      <c r="A274">
        <v>273</v>
      </c>
      <c r="C274" s="2">
        <v>2</v>
      </c>
      <c r="G274" s="5" t="s">
        <v>234</v>
      </c>
    </row>
    <row r="275" spans="1:7" x14ac:dyDescent="0.25">
      <c r="A275">
        <v>274</v>
      </c>
      <c r="C275" s="2">
        <v>2</v>
      </c>
      <c r="G275" s="5" t="s">
        <v>234</v>
      </c>
    </row>
    <row r="276" spans="1:7" x14ac:dyDescent="0.25">
      <c r="A276">
        <v>275</v>
      </c>
      <c r="C276" s="2">
        <v>2</v>
      </c>
      <c r="G276" s="5" t="s">
        <v>234</v>
      </c>
    </row>
    <row r="277" spans="1:7" x14ac:dyDescent="0.25">
      <c r="A277">
        <v>276</v>
      </c>
      <c r="B277" s="4">
        <v>1</v>
      </c>
      <c r="C277" s="2">
        <v>2</v>
      </c>
      <c r="G277" s="5" t="s">
        <v>234</v>
      </c>
    </row>
    <row r="278" spans="1:7" x14ac:dyDescent="0.25">
      <c r="A278">
        <v>277</v>
      </c>
      <c r="B278" s="4">
        <v>1</v>
      </c>
      <c r="C278" s="2">
        <v>2</v>
      </c>
      <c r="G278" s="5" t="s">
        <v>234</v>
      </c>
    </row>
    <row r="279" spans="1:7" x14ac:dyDescent="0.25">
      <c r="A279">
        <v>278</v>
      </c>
      <c r="B279" s="4">
        <v>1</v>
      </c>
      <c r="G279" s="5" t="s">
        <v>234</v>
      </c>
    </row>
    <row r="280" spans="1:7" x14ac:dyDescent="0.25">
      <c r="A280">
        <v>279</v>
      </c>
      <c r="B280" s="4">
        <v>1</v>
      </c>
    </row>
    <row r="281" spans="1:7" x14ac:dyDescent="0.25">
      <c r="A281">
        <v>280</v>
      </c>
      <c r="B281" s="4">
        <v>1</v>
      </c>
      <c r="E281" s="3">
        <v>4</v>
      </c>
    </row>
    <row r="282" spans="1:7" x14ac:dyDescent="0.25">
      <c r="A282">
        <v>281</v>
      </c>
      <c r="B282" s="4">
        <v>1</v>
      </c>
      <c r="E282" s="3">
        <v>4</v>
      </c>
    </row>
    <row r="283" spans="1:7" x14ac:dyDescent="0.25">
      <c r="A283">
        <v>282</v>
      </c>
      <c r="B283" s="4">
        <v>1</v>
      </c>
      <c r="E283" s="3">
        <v>4</v>
      </c>
    </row>
    <row r="284" spans="1:7" x14ac:dyDescent="0.25">
      <c r="A284">
        <v>283</v>
      </c>
      <c r="B284" s="4">
        <v>1</v>
      </c>
      <c r="E284" s="3">
        <v>4</v>
      </c>
    </row>
    <row r="285" spans="1:7" x14ac:dyDescent="0.25">
      <c r="A285">
        <v>284</v>
      </c>
      <c r="B285" s="4">
        <v>1</v>
      </c>
      <c r="E285" s="3">
        <v>4</v>
      </c>
    </row>
    <row r="286" spans="1:7" x14ac:dyDescent="0.25">
      <c r="A286">
        <v>285</v>
      </c>
      <c r="B286" s="4">
        <v>1</v>
      </c>
      <c r="E286" s="3">
        <v>4</v>
      </c>
    </row>
    <row r="287" spans="1:7" x14ac:dyDescent="0.25">
      <c r="A287">
        <v>286</v>
      </c>
      <c r="B287" s="4">
        <v>1</v>
      </c>
      <c r="E287" s="3">
        <v>4</v>
      </c>
    </row>
    <row r="288" spans="1:7" x14ac:dyDescent="0.25">
      <c r="A288">
        <v>287</v>
      </c>
      <c r="B288" s="4">
        <v>1</v>
      </c>
      <c r="C288" s="2">
        <v>2</v>
      </c>
      <c r="E288" s="3">
        <v>4</v>
      </c>
    </row>
    <row r="289" spans="1:5" x14ac:dyDescent="0.25">
      <c r="A289">
        <v>288</v>
      </c>
      <c r="B289" s="4">
        <v>1</v>
      </c>
      <c r="C289" s="2">
        <v>2</v>
      </c>
      <c r="E289" s="3">
        <v>4</v>
      </c>
    </row>
    <row r="290" spans="1:5" x14ac:dyDescent="0.25">
      <c r="A290">
        <v>289</v>
      </c>
      <c r="B290" s="4">
        <v>1</v>
      </c>
      <c r="C290" s="2">
        <v>2</v>
      </c>
      <c r="E290" s="3">
        <v>4</v>
      </c>
    </row>
    <row r="291" spans="1:5" x14ac:dyDescent="0.25">
      <c r="A291">
        <v>290</v>
      </c>
      <c r="C291" s="2">
        <v>2</v>
      </c>
      <c r="E291" s="3">
        <v>4</v>
      </c>
    </row>
    <row r="292" spans="1:5" x14ac:dyDescent="0.25">
      <c r="A292">
        <v>291</v>
      </c>
      <c r="C292" s="2">
        <v>2</v>
      </c>
      <c r="E292" s="3">
        <v>4</v>
      </c>
    </row>
    <row r="293" spans="1:5" x14ac:dyDescent="0.25">
      <c r="A293">
        <v>292</v>
      </c>
      <c r="C293" s="2">
        <v>2</v>
      </c>
      <c r="E293" s="3">
        <v>4</v>
      </c>
    </row>
    <row r="294" spans="1:5" x14ac:dyDescent="0.25">
      <c r="A294">
        <v>293</v>
      </c>
      <c r="C294" s="2">
        <v>2</v>
      </c>
      <c r="D294" s="5">
        <v>3</v>
      </c>
      <c r="E294" s="3">
        <v>4</v>
      </c>
    </row>
    <row r="295" spans="1:5" x14ac:dyDescent="0.25">
      <c r="A295">
        <v>294</v>
      </c>
      <c r="C295" s="2">
        <v>2</v>
      </c>
      <c r="D295" s="5">
        <v>3</v>
      </c>
      <c r="E295" s="3">
        <v>4</v>
      </c>
    </row>
    <row r="296" spans="1:5" x14ac:dyDescent="0.25">
      <c r="A296">
        <v>295</v>
      </c>
      <c r="C296" s="2">
        <v>2</v>
      </c>
      <c r="D296" s="5">
        <v>3</v>
      </c>
    </row>
    <row r="297" spans="1:5" x14ac:dyDescent="0.25">
      <c r="A297">
        <v>296</v>
      </c>
      <c r="C297" s="2">
        <v>2</v>
      </c>
      <c r="D297" s="5">
        <v>3</v>
      </c>
    </row>
    <row r="298" spans="1:5" x14ac:dyDescent="0.25">
      <c r="A298">
        <v>297</v>
      </c>
      <c r="C298" s="2">
        <v>2</v>
      </c>
      <c r="D298" s="5">
        <v>3</v>
      </c>
    </row>
    <row r="299" spans="1:5" x14ac:dyDescent="0.25">
      <c r="A299">
        <v>298</v>
      </c>
      <c r="C299" s="2">
        <v>2</v>
      </c>
      <c r="D299" s="5">
        <v>3</v>
      </c>
    </row>
    <row r="300" spans="1:5" x14ac:dyDescent="0.25">
      <c r="A300">
        <v>299</v>
      </c>
      <c r="C300" s="2">
        <v>2</v>
      </c>
      <c r="D300" s="5">
        <v>3</v>
      </c>
    </row>
    <row r="301" spans="1:5" x14ac:dyDescent="0.25">
      <c r="A301">
        <v>300</v>
      </c>
      <c r="C301" s="2">
        <v>2</v>
      </c>
      <c r="D301" s="5">
        <v>3</v>
      </c>
    </row>
    <row r="302" spans="1:5" x14ac:dyDescent="0.25">
      <c r="A302">
        <v>301</v>
      </c>
      <c r="B302" s="4">
        <v>1</v>
      </c>
      <c r="C302" s="2">
        <v>2</v>
      </c>
      <c r="D302" s="5">
        <v>3</v>
      </c>
    </row>
    <row r="303" spans="1:5" x14ac:dyDescent="0.25">
      <c r="A303">
        <v>302</v>
      </c>
      <c r="B303" s="4">
        <v>1</v>
      </c>
      <c r="D303" s="5">
        <v>3</v>
      </c>
    </row>
    <row r="304" spans="1:5" x14ac:dyDescent="0.25">
      <c r="A304">
        <v>303</v>
      </c>
      <c r="B304" s="4">
        <v>1</v>
      </c>
      <c r="D304" s="5">
        <v>3</v>
      </c>
    </row>
    <row r="305" spans="1:5" x14ac:dyDescent="0.25">
      <c r="A305">
        <v>304</v>
      </c>
      <c r="B305" s="4">
        <v>1</v>
      </c>
      <c r="D305" s="5">
        <v>3</v>
      </c>
    </row>
    <row r="306" spans="1:5" x14ac:dyDescent="0.25">
      <c r="A306">
        <v>305</v>
      </c>
      <c r="B306" s="4">
        <v>1</v>
      </c>
      <c r="D306" s="5">
        <v>3</v>
      </c>
    </row>
    <row r="307" spans="1:5" x14ac:dyDescent="0.25">
      <c r="A307">
        <v>306</v>
      </c>
      <c r="B307" s="4">
        <v>1</v>
      </c>
      <c r="D307" s="5">
        <v>3</v>
      </c>
      <c r="E307" s="3">
        <v>4</v>
      </c>
    </row>
    <row r="308" spans="1:5" x14ac:dyDescent="0.25">
      <c r="A308">
        <v>307</v>
      </c>
      <c r="B308" s="4">
        <v>1</v>
      </c>
      <c r="E308" s="3">
        <v>4</v>
      </c>
    </row>
    <row r="309" spans="1:5" x14ac:dyDescent="0.25">
      <c r="A309">
        <v>308</v>
      </c>
      <c r="B309" s="4">
        <v>1</v>
      </c>
      <c r="E309" s="3">
        <v>4</v>
      </c>
    </row>
    <row r="310" spans="1:5" x14ac:dyDescent="0.25">
      <c r="A310">
        <v>309</v>
      </c>
      <c r="B310" s="4">
        <v>1</v>
      </c>
      <c r="E310" s="3">
        <v>4</v>
      </c>
    </row>
    <row r="311" spans="1:5" x14ac:dyDescent="0.25">
      <c r="A311">
        <v>310</v>
      </c>
      <c r="B311" s="4">
        <v>1</v>
      </c>
      <c r="E311" s="3">
        <v>4</v>
      </c>
    </row>
    <row r="312" spans="1:5" x14ac:dyDescent="0.25">
      <c r="A312">
        <v>311</v>
      </c>
      <c r="B312" s="4">
        <v>1</v>
      </c>
      <c r="E312" s="3">
        <v>4</v>
      </c>
    </row>
    <row r="313" spans="1:5" x14ac:dyDescent="0.25">
      <c r="A313">
        <v>312</v>
      </c>
      <c r="B313" s="4">
        <v>1</v>
      </c>
      <c r="E313" s="3">
        <v>4</v>
      </c>
    </row>
    <row r="314" spans="1:5" x14ac:dyDescent="0.25">
      <c r="A314">
        <v>313</v>
      </c>
      <c r="B314" s="4">
        <v>1</v>
      </c>
      <c r="E314" s="3">
        <v>4</v>
      </c>
    </row>
    <row r="315" spans="1:5" x14ac:dyDescent="0.25">
      <c r="A315">
        <v>314</v>
      </c>
      <c r="B315" s="4">
        <v>1</v>
      </c>
      <c r="C315" s="2">
        <v>2</v>
      </c>
      <c r="E315" s="3">
        <v>4</v>
      </c>
    </row>
    <row r="316" spans="1:5" x14ac:dyDescent="0.25">
      <c r="A316">
        <v>315</v>
      </c>
      <c r="B316" s="4">
        <v>1</v>
      </c>
      <c r="C316" s="2">
        <v>2</v>
      </c>
      <c r="E316" s="3">
        <v>4</v>
      </c>
    </row>
    <row r="317" spans="1:5" x14ac:dyDescent="0.25">
      <c r="A317">
        <v>316</v>
      </c>
      <c r="C317" s="2">
        <v>2</v>
      </c>
      <c r="E317" s="3">
        <v>4</v>
      </c>
    </row>
    <row r="318" spans="1:5" x14ac:dyDescent="0.25">
      <c r="A318">
        <v>317</v>
      </c>
      <c r="C318" s="2">
        <v>2</v>
      </c>
      <c r="E318" s="3">
        <v>4</v>
      </c>
    </row>
    <row r="319" spans="1:5" x14ac:dyDescent="0.25">
      <c r="A319">
        <v>318</v>
      </c>
      <c r="C319" s="2">
        <v>2</v>
      </c>
      <c r="E319" s="3">
        <v>4</v>
      </c>
    </row>
    <row r="320" spans="1:5" x14ac:dyDescent="0.25">
      <c r="A320">
        <v>319</v>
      </c>
      <c r="C320" s="2">
        <v>2</v>
      </c>
      <c r="E320" s="3">
        <v>4</v>
      </c>
    </row>
    <row r="321" spans="1:5" x14ac:dyDescent="0.25">
      <c r="A321">
        <v>320</v>
      </c>
      <c r="C321" s="2">
        <v>2</v>
      </c>
      <c r="D321" s="5">
        <v>3</v>
      </c>
      <c r="E321" s="3">
        <v>4</v>
      </c>
    </row>
    <row r="322" spans="1:5" x14ac:dyDescent="0.25">
      <c r="A322">
        <v>321</v>
      </c>
      <c r="C322" s="2">
        <v>2</v>
      </c>
      <c r="D322" s="5">
        <v>3</v>
      </c>
      <c r="E322" s="3">
        <v>4</v>
      </c>
    </row>
    <row r="323" spans="1:5" x14ac:dyDescent="0.25">
      <c r="A323">
        <v>322</v>
      </c>
      <c r="C323" s="2">
        <v>2</v>
      </c>
      <c r="D323" s="5">
        <v>3</v>
      </c>
    </row>
    <row r="324" spans="1:5" x14ac:dyDescent="0.25">
      <c r="A324">
        <v>323</v>
      </c>
      <c r="C324" s="2">
        <v>2</v>
      </c>
      <c r="D324" s="5">
        <v>3</v>
      </c>
    </row>
    <row r="325" spans="1:5" x14ac:dyDescent="0.25">
      <c r="A325">
        <v>324</v>
      </c>
      <c r="C325" s="2">
        <v>2</v>
      </c>
      <c r="D325" s="5">
        <v>3</v>
      </c>
    </row>
    <row r="326" spans="1:5" x14ac:dyDescent="0.25">
      <c r="A326">
        <v>325</v>
      </c>
      <c r="C326" s="2">
        <v>2</v>
      </c>
      <c r="D326" s="5">
        <v>3</v>
      </c>
    </row>
    <row r="327" spans="1:5" x14ac:dyDescent="0.25">
      <c r="A327">
        <v>326</v>
      </c>
      <c r="C327" s="2">
        <v>2</v>
      </c>
      <c r="D327" s="5">
        <v>3</v>
      </c>
    </row>
    <row r="328" spans="1:5" x14ac:dyDescent="0.25">
      <c r="A328">
        <v>327</v>
      </c>
      <c r="C328" s="2">
        <v>2</v>
      </c>
      <c r="D328" s="5">
        <v>3</v>
      </c>
    </row>
    <row r="329" spans="1:5" x14ac:dyDescent="0.25">
      <c r="A329">
        <v>328</v>
      </c>
      <c r="C329" s="2">
        <v>2</v>
      </c>
      <c r="D329" s="5">
        <v>3</v>
      </c>
    </row>
    <row r="330" spans="1:5" x14ac:dyDescent="0.25">
      <c r="A330">
        <v>329</v>
      </c>
      <c r="B330" s="4">
        <v>1</v>
      </c>
      <c r="C330" s="2">
        <v>2</v>
      </c>
      <c r="D330" s="5">
        <v>3</v>
      </c>
    </row>
    <row r="331" spans="1:5" x14ac:dyDescent="0.25">
      <c r="A331">
        <v>330</v>
      </c>
      <c r="B331" s="4">
        <v>1</v>
      </c>
      <c r="D331" s="5">
        <v>3</v>
      </c>
    </row>
    <row r="332" spans="1:5" x14ac:dyDescent="0.25">
      <c r="A332">
        <v>331</v>
      </c>
      <c r="B332" s="4">
        <v>1</v>
      </c>
      <c r="D332" s="5">
        <v>3</v>
      </c>
    </row>
    <row r="333" spans="1:5" x14ac:dyDescent="0.25">
      <c r="A333">
        <v>332</v>
      </c>
      <c r="B333" s="4">
        <v>1</v>
      </c>
      <c r="D333" s="5">
        <v>3</v>
      </c>
    </row>
    <row r="334" spans="1:5" x14ac:dyDescent="0.25">
      <c r="A334">
        <v>333</v>
      </c>
      <c r="B334" s="4">
        <v>1</v>
      </c>
      <c r="D334" s="5">
        <v>3</v>
      </c>
    </row>
    <row r="335" spans="1:5" x14ac:dyDescent="0.25">
      <c r="A335">
        <v>334</v>
      </c>
      <c r="B335" s="4">
        <v>1</v>
      </c>
      <c r="D335" s="5">
        <v>3</v>
      </c>
      <c r="E335" s="3">
        <v>4</v>
      </c>
    </row>
    <row r="336" spans="1:5" x14ac:dyDescent="0.25">
      <c r="A336">
        <v>335</v>
      </c>
      <c r="B336" s="4">
        <v>1</v>
      </c>
      <c r="E336" s="3">
        <v>4</v>
      </c>
    </row>
    <row r="337" spans="1:5" x14ac:dyDescent="0.25">
      <c r="A337">
        <v>336</v>
      </c>
      <c r="B337" s="4">
        <v>1</v>
      </c>
      <c r="E337" s="3">
        <v>4</v>
      </c>
    </row>
    <row r="338" spans="1:5" x14ac:dyDescent="0.25">
      <c r="A338">
        <v>337</v>
      </c>
      <c r="B338" s="4">
        <v>1</v>
      </c>
      <c r="E338" s="3">
        <v>4</v>
      </c>
    </row>
    <row r="339" spans="1:5" x14ac:dyDescent="0.25">
      <c r="A339">
        <v>338</v>
      </c>
      <c r="B339" s="4">
        <v>1</v>
      </c>
      <c r="E339" s="3">
        <v>4</v>
      </c>
    </row>
    <row r="340" spans="1:5" x14ac:dyDescent="0.25">
      <c r="A340">
        <v>339</v>
      </c>
      <c r="B340" s="4">
        <v>1</v>
      </c>
      <c r="E340" s="3">
        <v>4</v>
      </c>
    </row>
    <row r="341" spans="1:5" x14ac:dyDescent="0.25">
      <c r="A341">
        <v>340</v>
      </c>
      <c r="B341" s="4">
        <v>1</v>
      </c>
      <c r="E341" s="3">
        <v>4</v>
      </c>
    </row>
    <row r="342" spans="1:5" x14ac:dyDescent="0.25">
      <c r="A342">
        <v>341</v>
      </c>
      <c r="B342" s="4">
        <v>1</v>
      </c>
      <c r="C342" s="2">
        <v>2</v>
      </c>
      <c r="E342" s="3">
        <v>4</v>
      </c>
    </row>
    <row r="343" spans="1:5" x14ac:dyDescent="0.25">
      <c r="A343">
        <v>342</v>
      </c>
      <c r="B343" s="4">
        <v>1</v>
      </c>
      <c r="C343" s="2">
        <v>2</v>
      </c>
      <c r="E343" s="3">
        <v>4</v>
      </c>
    </row>
    <row r="344" spans="1:5" x14ac:dyDescent="0.25">
      <c r="A344">
        <v>343</v>
      </c>
      <c r="B344" s="4">
        <v>1</v>
      </c>
      <c r="C344" s="2">
        <v>2</v>
      </c>
      <c r="E344" s="3">
        <v>4</v>
      </c>
    </row>
    <row r="345" spans="1:5" x14ac:dyDescent="0.25">
      <c r="A345">
        <v>344</v>
      </c>
      <c r="B345" s="4">
        <v>1</v>
      </c>
      <c r="C345" s="2">
        <v>2</v>
      </c>
      <c r="E345" s="3">
        <v>4</v>
      </c>
    </row>
    <row r="346" spans="1:5" x14ac:dyDescent="0.25">
      <c r="A346">
        <v>345</v>
      </c>
      <c r="C346" s="2">
        <v>2</v>
      </c>
      <c r="E346" s="3">
        <v>4</v>
      </c>
    </row>
    <row r="347" spans="1:5" x14ac:dyDescent="0.25">
      <c r="A347">
        <v>346</v>
      </c>
      <c r="C347" s="2">
        <v>2</v>
      </c>
      <c r="E347" s="3">
        <v>4</v>
      </c>
    </row>
    <row r="348" spans="1:5" x14ac:dyDescent="0.25">
      <c r="A348">
        <v>347</v>
      </c>
      <c r="C348" s="2">
        <v>2</v>
      </c>
      <c r="E348" s="3">
        <v>4</v>
      </c>
    </row>
    <row r="349" spans="1:5" x14ac:dyDescent="0.25">
      <c r="A349">
        <v>348</v>
      </c>
      <c r="C349" s="2">
        <v>2</v>
      </c>
      <c r="E349" s="3">
        <v>4</v>
      </c>
    </row>
    <row r="350" spans="1:5" x14ac:dyDescent="0.25">
      <c r="A350">
        <v>349</v>
      </c>
      <c r="C350" s="2">
        <v>2</v>
      </c>
      <c r="D350" s="5">
        <v>3</v>
      </c>
      <c r="E350" s="3">
        <v>4</v>
      </c>
    </row>
    <row r="351" spans="1:5" x14ac:dyDescent="0.25">
      <c r="A351">
        <v>350</v>
      </c>
      <c r="C351" s="2">
        <v>2</v>
      </c>
      <c r="D351" s="5">
        <v>3</v>
      </c>
      <c r="E351" s="3">
        <v>4</v>
      </c>
    </row>
    <row r="352" spans="1:5" x14ac:dyDescent="0.25">
      <c r="A352">
        <v>351</v>
      </c>
      <c r="C352" s="2">
        <v>2</v>
      </c>
      <c r="D352" s="5">
        <v>3</v>
      </c>
    </row>
    <row r="353" spans="1:5" x14ac:dyDescent="0.25">
      <c r="A353">
        <v>352</v>
      </c>
      <c r="C353" s="2">
        <v>2</v>
      </c>
      <c r="D353" s="5">
        <v>3</v>
      </c>
    </row>
    <row r="354" spans="1:5" x14ac:dyDescent="0.25">
      <c r="A354">
        <v>353</v>
      </c>
      <c r="C354" s="2">
        <v>2</v>
      </c>
      <c r="D354" s="5">
        <v>3</v>
      </c>
    </row>
    <row r="355" spans="1:5" x14ac:dyDescent="0.25">
      <c r="A355">
        <v>354</v>
      </c>
      <c r="C355" s="2">
        <v>2</v>
      </c>
      <c r="D355" s="5">
        <v>3</v>
      </c>
    </row>
    <row r="356" spans="1:5" x14ac:dyDescent="0.25">
      <c r="A356">
        <v>355</v>
      </c>
      <c r="C356" s="2">
        <v>2</v>
      </c>
      <c r="D356" s="5">
        <v>3</v>
      </c>
    </row>
    <row r="357" spans="1:5" x14ac:dyDescent="0.25">
      <c r="A357">
        <v>356</v>
      </c>
      <c r="C357" s="2">
        <v>2</v>
      </c>
      <c r="D357" s="5">
        <v>3</v>
      </c>
    </row>
    <row r="358" spans="1:5" x14ac:dyDescent="0.25">
      <c r="A358">
        <v>357</v>
      </c>
      <c r="C358" s="2">
        <v>2</v>
      </c>
      <c r="D358" s="5">
        <v>3</v>
      </c>
    </row>
    <row r="359" spans="1:5" x14ac:dyDescent="0.25">
      <c r="A359">
        <v>358</v>
      </c>
      <c r="B359" s="4">
        <v>1</v>
      </c>
      <c r="C359" s="2">
        <v>2</v>
      </c>
      <c r="D359" s="5">
        <v>3</v>
      </c>
    </row>
    <row r="360" spans="1:5" x14ac:dyDescent="0.25">
      <c r="A360">
        <v>359</v>
      </c>
      <c r="B360" s="4">
        <v>1</v>
      </c>
      <c r="C360" s="2">
        <v>2</v>
      </c>
      <c r="D360" s="5">
        <v>3</v>
      </c>
    </row>
    <row r="361" spans="1:5" x14ac:dyDescent="0.25">
      <c r="A361">
        <v>360</v>
      </c>
      <c r="B361" s="4">
        <v>1</v>
      </c>
      <c r="D361" s="5">
        <v>3</v>
      </c>
    </row>
    <row r="362" spans="1:5" x14ac:dyDescent="0.25">
      <c r="A362">
        <v>361</v>
      </c>
      <c r="B362" s="4">
        <v>1</v>
      </c>
      <c r="D362" s="5">
        <v>3</v>
      </c>
    </row>
    <row r="363" spans="1:5" x14ac:dyDescent="0.25">
      <c r="A363">
        <v>362</v>
      </c>
      <c r="B363" s="4">
        <v>1</v>
      </c>
      <c r="D363" s="5">
        <v>3</v>
      </c>
    </row>
    <row r="364" spans="1:5" x14ac:dyDescent="0.25">
      <c r="A364">
        <v>363</v>
      </c>
      <c r="B364" s="4">
        <v>1</v>
      </c>
      <c r="D364" s="5">
        <v>3</v>
      </c>
      <c r="E364" s="3">
        <v>4</v>
      </c>
    </row>
    <row r="365" spans="1:5" x14ac:dyDescent="0.25">
      <c r="A365">
        <v>364</v>
      </c>
      <c r="B365" s="4">
        <v>1</v>
      </c>
      <c r="D365" s="5">
        <v>3</v>
      </c>
      <c r="E365" s="3">
        <v>4</v>
      </c>
    </row>
    <row r="366" spans="1:5" x14ac:dyDescent="0.25">
      <c r="A366">
        <v>365</v>
      </c>
      <c r="B366" s="4">
        <v>1</v>
      </c>
      <c r="D366" s="5">
        <v>3</v>
      </c>
      <c r="E366" s="3">
        <v>4</v>
      </c>
    </row>
    <row r="367" spans="1:5" x14ac:dyDescent="0.25">
      <c r="A367">
        <v>366</v>
      </c>
      <c r="B367" s="4">
        <v>1</v>
      </c>
      <c r="D367" s="5">
        <v>3</v>
      </c>
      <c r="E367" s="3">
        <v>4</v>
      </c>
    </row>
    <row r="368" spans="1:5" x14ac:dyDescent="0.25">
      <c r="A368">
        <v>367</v>
      </c>
      <c r="B368" s="4">
        <v>1</v>
      </c>
      <c r="D368" s="5">
        <v>3</v>
      </c>
      <c r="E368" s="3">
        <v>4</v>
      </c>
    </row>
    <row r="369" spans="1:6" x14ac:dyDescent="0.25">
      <c r="A369">
        <v>368</v>
      </c>
      <c r="B369" s="4">
        <v>1</v>
      </c>
      <c r="E369" s="3">
        <v>4</v>
      </c>
    </row>
    <row r="370" spans="1:6" x14ac:dyDescent="0.25">
      <c r="A370">
        <v>369</v>
      </c>
      <c r="B370" s="4">
        <v>1</v>
      </c>
      <c r="E370" s="3">
        <v>4</v>
      </c>
      <c r="F370" t="s">
        <v>22</v>
      </c>
    </row>
    <row r="371" spans="1:6" x14ac:dyDescent="0.25">
      <c r="A371">
        <v>370</v>
      </c>
    </row>
    <row r="372" spans="1:6" x14ac:dyDescent="0.25">
      <c r="A372">
        <v>371</v>
      </c>
      <c r="F372" t="s">
        <v>22</v>
      </c>
    </row>
    <row r="373" spans="1:6" x14ac:dyDescent="0.25">
      <c r="A373">
        <v>372</v>
      </c>
      <c r="D373" s="5">
        <v>3</v>
      </c>
    </row>
    <row r="374" spans="1:6" x14ac:dyDescent="0.25">
      <c r="A374">
        <v>373</v>
      </c>
      <c r="D374" s="5">
        <v>3</v>
      </c>
    </row>
    <row r="375" spans="1:6" x14ac:dyDescent="0.25">
      <c r="A375">
        <v>374</v>
      </c>
      <c r="D375" s="5">
        <v>3</v>
      </c>
    </row>
    <row r="376" spans="1:6" x14ac:dyDescent="0.25">
      <c r="A376">
        <v>375</v>
      </c>
      <c r="C376" s="2">
        <v>2</v>
      </c>
      <c r="D376" s="5">
        <v>3</v>
      </c>
    </row>
    <row r="377" spans="1:6" x14ac:dyDescent="0.25">
      <c r="A377">
        <v>376</v>
      </c>
      <c r="C377" s="2">
        <v>2</v>
      </c>
      <c r="D377" s="5">
        <v>3</v>
      </c>
    </row>
    <row r="378" spans="1:6" x14ac:dyDescent="0.25">
      <c r="A378">
        <v>377</v>
      </c>
      <c r="C378" s="2">
        <v>2</v>
      </c>
      <c r="D378" s="5">
        <v>3</v>
      </c>
    </row>
    <row r="379" spans="1:6" x14ac:dyDescent="0.25">
      <c r="A379">
        <v>378</v>
      </c>
      <c r="C379" s="2">
        <v>2</v>
      </c>
      <c r="D379" s="5">
        <v>3</v>
      </c>
    </row>
    <row r="380" spans="1:6" x14ac:dyDescent="0.25">
      <c r="A380">
        <v>379</v>
      </c>
      <c r="C380" s="2">
        <v>2</v>
      </c>
      <c r="D380" s="5">
        <v>3</v>
      </c>
    </row>
    <row r="381" spans="1:6" x14ac:dyDescent="0.25">
      <c r="A381">
        <v>380</v>
      </c>
      <c r="C381" s="2">
        <v>2</v>
      </c>
      <c r="D381" s="5">
        <v>3</v>
      </c>
    </row>
    <row r="382" spans="1:6" x14ac:dyDescent="0.25">
      <c r="A382">
        <v>381</v>
      </c>
      <c r="C382" s="2">
        <v>2</v>
      </c>
      <c r="D382" s="5">
        <v>3</v>
      </c>
    </row>
    <row r="383" spans="1:6" x14ac:dyDescent="0.25">
      <c r="A383">
        <v>382</v>
      </c>
      <c r="C383" s="2">
        <v>2</v>
      </c>
      <c r="D383" s="5">
        <v>3</v>
      </c>
    </row>
    <row r="384" spans="1:6" x14ac:dyDescent="0.25">
      <c r="A384">
        <v>383</v>
      </c>
      <c r="C384" s="2">
        <v>2</v>
      </c>
      <c r="D384" s="5">
        <v>3</v>
      </c>
    </row>
    <row r="385" spans="1:5" x14ac:dyDescent="0.25">
      <c r="A385">
        <v>384</v>
      </c>
      <c r="C385" s="2">
        <v>2</v>
      </c>
      <c r="D385" s="5">
        <v>3</v>
      </c>
    </row>
    <row r="386" spans="1:5" x14ac:dyDescent="0.25">
      <c r="A386">
        <v>385</v>
      </c>
      <c r="C386" s="2">
        <v>2</v>
      </c>
      <c r="D386" s="5">
        <v>3</v>
      </c>
    </row>
    <row r="387" spans="1:5" x14ac:dyDescent="0.25">
      <c r="A387">
        <v>386</v>
      </c>
      <c r="C387" s="2">
        <v>2</v>
      </c>
      <c r="D387" s="5">
        <v>3</v>
      </c>
    </row>
    <row r="388" spans="1:5" x14ac:dyDescent="0.25">
      <c r="A388">
        <v>387</v>
      </c>
      <c r="C388" s="2">
        <v>2</v>
      </c>
      <c r="D388" s="5">
        <v>3</v>
      </c>
    </row>
    <row r="389" spans="1:5" x14ac:dyDescent="0.25">
      <c r="A389">
        <v>388</v>
      </c>
      <c r="B389" s="4">
        <v>1</v>
      </c>
      <c r="C389" s="2">
        <v>2</v>
      </c>
      <c r="D389" s="5">
        <v>3</v>
      </c>
      <c r="E389" s="3">
        <v>4</v>
      </c>
    </row>
    <row r="390" spans="1:5" x14ac:dyDescent="0.25">
      <c r="A390">
        <v>389</v>
      </c>
      <c r="B390" s="4">
        <v>1</v>
      </c>
      <c r="C390" s="2">
        <v>2</v>
      </c>
      <c r="D390" s="5">
        <v>3</v>
      </c>
      <c r="E390" s="3">
        <v>4</v>
      </c>
    </row>
    <row r="391" spans="1:5" x14ac:dyDescent="0.25">
      <c r="A391">
        <v>390</v>
      </c>
      <c r="B391" s="4">
        <v>1</v>
      </c>
      <c r="C391" s="2">
        <v>2</v>
      </c>
      <c r="E391" s="3">
        <v>4</v>
      </c>
    </row>
    <row r="392" spans="1:5" x14ac:dyDescent="0.25">
      <c r="A392">
        <v>391</v>
      </c>
      <c r="B392" s="4">
        <v>1</v>
      </c>
      <c r="C392" s="2">
        <v>2</v>
      </c>
      <c r="E392" s="3">
        <v>4</v>
      </c>
    </row>
    <row r="393" spans="1:5" x14ac:dyDescent="0.25">
      <c r="A393">
        <v>392</v>
      </c>
      <c r="B393" s="4">
        <v>1</v>
      </c>
      <c r="E393" s="3">
        <v>4</v>
      </c>
    </row>
    <row r="394" spans="1:5" x14ac:dyDescent="0.25">
      <c r="A394">
        <v>393</v>
      </c>
      <c r="B394" s="4">
        <v>1</v>
      </c>
      <c r="E394" s="3">
        <v>4</v>
      </c>
    </row>
    <row r="395" spans="1:5" x14ac:dyDescent="0.25">
      <c r="A395">
        <v>394</v>
      </c>
      <c r="B395" s="4">
        <v>1</v>
      </c>
      <c r="E395" s="3">
        <v>4</v>
      </c>
    </row>
    <row r="396" spans="1:5" x14ac:dyDescent="0.25">
      <c r="A396">
        <v>395</v>
      </c>
      <c r="B396" s="4">
        <v>1</v>
      </c>
      <c r="E396" s="3">
        <v>4</v>
      </c>
    </row>
    <row r="397" spans="1:5" x14ac:dyDescent="0.25">
      <c r="A397">
        <v>396</v>
      </c>
      <c r="B397" s="4">
        <v>1</v>
      </c>
      <c r="E397" s="3">
        <v>4</v>
      </c>
    </row>
    <row r="398" spans="1:5" x14ac:dyDescent="0.25">
      <c r="A398">
        <v>397</v>
      </c>
      <c r="B398" s="4">
        <v>1</v>
      </c>
      <c r="E398" s="3">
        <v>4</v>
      </c>
    </row>
    <row r="399" spans="1:5" x14ac:dyDescent="0.25">
      <c r="A399">
        <v>398</v>
      </c>
      <c r="B399" s="4">
        <v>1</v>
      </c>
      <c r="E399" s="3">
        <v>4</v>
      </c>
    </row>
    <row r="400" spans="1:5" x14ac:dyDescent="0.25">
      <c r="A400">
        <v>399</v>
      </c>
      <c r="B400" s="4">
        <v>1</v>
      </c>
      <c r="E400" s="3">
        <v>4</v>
      </c>
    </row>
    <row r="401" spans="1:5" x14ac:dyDescent="0.25">
      <c r="A401">
        <v>400</v>
      </c>
      <c r="B401" s="4">
        <v>1</v>
      </c>
      <c r="E401" s="3">
        <v>4</v>
      </c>
    </row>
    <row r="402" spans="1:5" x14ac:dyDescent="0.25">
      <c r="A402">
        <v>401</v>
      </c>
      <c r="B402" s="4">
        <v>1</v>
      </c>
      <c r="C402" s="2">
        <v>2</v>
      </c>
      <c r="D402" s="5">
        <v>3</v>
      </c>
    </row>
    <row r="403" spans="1:5" x14ac:dyDescent="0.25">
      <c r="A403">
        <v>402</v>
      </c>
      <c r="B403" s="4">
        <v>1</v>
      </c>
      <c r="C403" s="2">
        <v>2</v>
      </c>
      <c r="D403" s="5">
        <v>3</v>
      </c>
    </row>
    <row r="404" spans="1:5" x14ac:dyDescent="0.25">
      <c r="A404">
        <v>403</v>
      </c>
      <c r="C404" s="2">
        <v>2</v>
      </c>
      <c r="D404" s="5">
        <v>3</v>
      </c>
    </row>
    <row r="405" spans="1:5" x14ac:dyDescent="0.25">
      <c r="A405">
        <v>404</v>
      </c>
      <c r="C405" s="2">
        <v>2</v>
      </c>
      <c r="D405" s="5">
        <v>3</v>
      </c>
    </row>
    <row r="406" spans="1:5" x14ac:dyDescent="0.25">
      <c r="A406">
        <v>405</v>
      </c>
      <c r="C406" s="2">
        <v>2</v>
      </c>
      <c r="D406" s="5">
        <v>3</v>
      </c>
    </row>
    <row r="407" spans="1:5" x14ac:dyDescent="0.25">
      <c r="A407">
        <v>406</v>
      </c>
      <c r="C407" s="2">
        <v>2</v>
      </c>
      <c r="D407" s="5">
        <v>3</v>
      </c>
    </row>
    <row r="408" spans="1:5" x14ac:dyDescent="0.25">
      <c r="A408">
        <v>407</v>
      </c>
      <c r="C408" s="2">
        <v>2</v>
      </c>
      <c r="D408" s="5">
        <v>3</v>
      </c>
    </row>
    <row r="409" spans="1:5" x14ac:dyDescent="0.25">
      <c r="A409">
        <v>408</v>
      </c>
      <c r="C409" s="2">
        <v>2</v>
      </c>
      <c r="D409" s="5">
        <v>3</v>
      </c>
    </row>
    <row r="410" spans="1:5" x14ac:dyDescent="0.25">
      <c r="A410">
        <v>409</v>
      </c>
      <c r="C410" s="2">
        <v>2</v>
      </c>
      <c r="D410" s="5">
        <v>3</v>
      </c>
    </row>
    <row r="411" spans="1:5" x14ac:dyDescent="0.25">
      <c r="A411">
        <v>410</v>
      </c>
      <c r="C411" s="2">
        <v>2</v>
      </c>
      <c r="D411" s="5">
        <v>3</v>
      </c>
    </row>
    <row r="412" spans="1:5" x14ac:dyDescent="0.25">
      <c r="A412">
        <v>411</v>
      </c>
      <c r="C412" s="2">
        <v>2</v>
      </c>
      <c r="D412" s="5">
        <v>3</v>
      </c>
    </row>
    <row r="413" spans="1:5" x14ac:dyDescent="0.25">
      <c r="A413">
        <v>412</v>
      </c>
      <c r="C413" s="2">
        <v>2</v>
      </c>
      <c r="D413" s="5">
        <v>3</v>
      </c>
    </row>
    <row r="414" spans="1:5" x14ac:dyDescent="0.25">
      <c r="A414">
        <v>413</v>
      </c>
      <c r="B414" s="4">
        <v>1</v>
      </c>
      <c r="C414" s="2">
        <v>2</v>
      </c>
      <c r="D414" s="5">
        <v>3</v>
      </c>
    </row>
    <row r="415" spans="1:5" x14ac:dyDescent="0.25">
      <c r="A415">
        <v>414</v>
      </c>
      <c r="B415" s="4">
        <v>1</v>
      </c>
      <c r="C415" s="2">
        <v>2</v>
      </c>
      <c r="D415" s="5">
        <v>3</v>
      </c>
      <c r="E415" s="3">
        <v>4</v>
      </c>
    </row>
    <row r="416" spans="1:5" x14ac:dyDescent="0.25">
      <c r="A416">
        <v>415</v>
      </c>
      <c r="B416" s="4">
        <v>1</v>
      </c>
      <c r="C416" s="2">
        <v>2</v>
      </c>
      <c r="D416" s="5">
        <v>3</v>
      </c>
      <c r="E416" s="3">
        <v>4</v>
      </c>
    </row>
    <row r="417" spans="1:7" x14ac:dyDescent="0.25">
      <c r="A417">
        <v>416</v>
      </c>
      <c r="B417" s="4">
        <v>1</v>
      </c>
      <c r="E417" s="3">
        <v>4</v>
      </c>
    </row>
    <row r="418" spans="1:7" x14ac:dyDescent="0.25">
      <c r="A418">
        <v>417</v>
      </c>
      <c r="B418" s="4">
        <v>1</v>
      </c>
      <c r="E418" s="3">
        <v>4</v>
      </c>
    </row>
    <row r="419" spans="1:7" x14ac:dyDescent="0.25">
      <c r="A419">
        <v>418</v>
      </c>
      <c r="B419" s="4">
        <v>1</v>
      </c>
      <c r="E419" s="3">
        <v>4</v>
      </c>
    </row>
    <row r="420" spans="1:7" x14ac:dyDescent="0.25">
      <c r="A420">
        <v>419</v>
      </c>
      <c r="B420" s="4">
        <v>1</v>
      </c>
      <c r="E420" s="3">
        <v>4</v>
      </c>
    </row>
    <row r="421" spans="1:7" x14ac:dyDescent="0.25">
      <c r="A421">
        <v>420</v>
      </c>
      <c r="B421" s="4">
        <v>1</v>
      </c>
      <c r="E421" s="3">
        <v>4</v>
      </c>
    </row>
    <row r="422" spans="1:7" x14ac:dyDescent="0.25">
      <c r="A422">
        <v>421</v>
      </c>
      <c r="B422" s="4">
        <v>1</v>
      </c>
      <c r="E422" s="3">
        <v>4</v>
      </c>
    </row>
    <row r="423" spans="1:7" x14ac:dyDescent="0.25">
      <c r="A423">
        <v>422</v>
      </c>
      <c r="B423" s="4">
        <v>1</v>
      </c>
      <c r="E423" s="3">
        <v>4</v>
      </c>
    </row>
    <row r="424" spans="1:7" x14ac:dyDescent="0.25">
      <c r="A424">
        <v>423</v>
      </c>
      <c r="B424" s="4">
        <v>1</v>
      </c>
      <c r="E424" s="3">
        <v>4</v>
      </c>
    </row>
    <row r="425" spans="1:7" x14ac:dyDescent="0.25">
      <c r="A425">
        <v>424</v>
      </c>
      <c r="B425" s="4">
        <v>1</v>
      </c>
      <c r="E425" s="3">
        <v>4</v>
      </c>
    </row>
    <row r="426" spans="1:7" x14ac:dyDescent="0.25">
      <c r="A426">
        <v>425</v>
      </c>
      <c r="B426" s="4">
        <v>1</v>
      </c>
      <c r="E426" s="3">
        <v>4</v>
      </c>
    </row>
    <row r="427" spans="1:7" x14ac:dyDescent="0.25">
      <c r="A427">
        <v>426</v>
      </c>
      <c r="B427" s="4">
        <v>1</v>
      </c>
      <c r="C427" s="2">
        <v>2</v>
      </c>
      <c r="G427" s="5" t="s">
        <v>234</v>
      </c>
    </row>
    <row r="428" spans="1:7" x14ac:dyDescent="0.25">
      <c r="A428">
        <v>427</v>
      </c>
      <c r="C428" s="2">
        <v>2</v>
      </c>
      <c r="G428" s="5" t="s">
        <v>234</v>
      </c>
    </row>
    <row r="429" spans="1:7" x14ac:dyDescent="0.25">
      <c r="A429">
        <v>428</v>
      </c>
      <c r="C429" s="2">
        <v>2</v>
      </c>
      <c r="G429" s="5" t="s">
        <v>234</v>
      </c>
    </row>
    <row r="430" spans="1:7" x14ac:dyDescent="0.25">
      <c r="A430">
        <v>429</v>
      </c>
      <c r="C430" s="2">
        <v>2</v>
      </c>
      <c r="G430" s="5" t="s">
        <v>234</v>
      </c>
    </row>
    <row r="431" spans="1:7" x14ac:dyDescent="0.25">
      <c r="A431">
        <v>430</v>
      </c>
      <c r="C431" s="2">
        <v>2</v>
      </c>
      <c r="G431" s="5" t="s">
        <v>234</v>
      </c>
    </row>
    <row r="432" spans="1:7" x14ac:dyDescent="0.25">
      <c r="A432">
        <v>431</v>
      </c>
      <c r="C432" s="2">
        <v>2</v>
      </c>
      <c r="G432" s="5" t="s">
        <v>234</v>
      </c>
    </row>
    <row r="433" spans="1:7" x14ac:dyDescent="0.25">
      <c r="A433">
        <v>432</v>
      </c>
      <c r="C433" s="2">
        <v>2</v>
      </c>
      <c r="G433" s="5" t="s">
        <v>234</v>
      </c>
    </row>
    <row r="434" spans="1:7" x14ac:dyDescent="0.25">
      <c r="A434">
        <v>433</v>
      </c>
      <c r="C434" s="2">
        <v>2</v>
      </c>
      <c r="G434" s="5" t="s">
        <v>234</v>
      </c>
    </row>
    <row r="435" spans="1:7" x14ac:dyDescent="0.25">
      <c r="A435">
        <v>434</v>
      </c>
      <c r="C435" s="2">
        <v>2</v>
      </c>
      <c r="G435" s="5" t="s">
        <v>234</v>
      </c>
    </row>
    <row r="436" spans="1:7" x14ac:dyDescent="0.25">
      <c r="A436">
        <v>435</v>
      </c>
      <c r="C436" s="2">
        <v>2</v>
      </c>
      <c r="G436" s="5" t="s">
        <v>234</v>
      </c>
    </row>
    <row r="437" spans="1:7" x14ac:dyDescent="0.25">
      <c r="A437">
        <v>436</v>
      </c>
      <c r="B437" s="4">
        <v>1</v>
      </c>
      <c r="C437" s="2">
        <v>2</v>
      </c>
      <c r="E437" s="3">
        <v>4</v>
      </c>
      <c r="G437" s="5" t="s">
        <v>234</v>
      </c>
    </row>
    <row r="438" spans="1:7" x14ac:dyDescent="0.25">
      <c r="A438">
        <v>437</v>
      </c>
      <c r="B438" s="4">
        <v>1</v>
      </c>
      <c r="C438" s="2">
        <v>2</v>
      </c>
      <c r="E438" s="3">
        <v>4</v>
      </c>
    </row>
    <row r="439" spans="1:7" x14ac:dyDescent="0.25">
      <c r="A439">
        <v>438</v>
      </c>
      <c r="B439" s="4">
        <v>1</v>
      </c>
      <c r="C439" s="2">
        <v>2</v>
      </c>
      <c r="E439" s="3">
        <v>4</v>
      </c>
    </row>
    <row r="440" spans="1:7" x14ac:dyDescent="0.25">
      <c r="A440">
        <v>439</v>
      </c>
      <c r="B440" s="4">
        <v>1</v>
      </c>
      <c r="C440" s="2">
        <v>2</v>
      </c>
      <c r="E440" s="3">
        <v>4</v>
      </c>
    </row>
    <row r="441" spans="1:7" x14ac:dyDescent="0.25">
      <c r="A441">
        <v>440</v>
      </c>
      <c r="B441" s="4">
        <v>1</v>
      </c>
      <c r="E441" s="3">
        <v>4</v>
      </c>
    </row>
    <row r="442" spans="1:7" x14ac:dyDescent="0.25">
      <c r="A442">
        <v>441</v>
      </c>
      <c r="B442" s="4">
        <v>1</v>
      </c>
      <c r="E442" s="3">
        <v>4</v>
      </c>
    </row>
    <row r="443" spans="1:7" x14ac:dyDescent="0.25">
      <c r="A443">
        <v>442</v>
      </c>
      <c r="B443" s="4">
        <v>1</v>
      </c>
      <c r="E443" s="3">
        <v>4</v>
      </c>
    </row>
    <row r="444" spans="1:7" x14ac:dyDescent="0.25">
      <c r="A444">
        <v>443</v>
      </c>
      <c r="B444" s="4">
        <v>1</v>
      </c>
      <c r="E444" s="3">
        <v>4</v>
      </c>
    </row>
    <row r="445" spans="1:7" x14ac:dyDescent="0.25">
      <c r="A445">
        <v>444</v>
      </c>
      <c r="B445" s="4">
        <v>1</v>
      </c>
      <c r="E445" s="3">
        <v>4</v>
      </c>
    </row>
    <row r="446" spans="1:7" x14ac:dyDescent="0.25">
      <c r="A446">
        <v>445</v>
      </c>
      <c r="B446" s="4">
        <v>1</v>
      </c>
      <c r="E446" s="3">
        <v>4</v>
      </c>
    </row>
    <row r="447" spans="1:7" x14ac:dyDescent="0.25">
      <c r="A447">
        <v>446</v>
      </c>
      <c r="B447" s="4">
        <v>1</v>
      </c>
      <c r="E447" s="3">
        <v>4</v>
      </c>
    </row>
    <row r="448" spans="1:7" x14ac:dyDescent="0.25">
      <c r="A448">
        <v>447</v>
      </c>
      <c r="B448" s="4">
        <v>1</v>
      </c>
      <c r="E448" s="3">
        <v>4</v>
      </c>
    </row>
    <row r="449" spans="1:5" x14ac:dyDescent="0.25">
      <c r="A449">
        <v>448</v>
      </c>
      <c r="B449" s="4">
        <v>1</v>
      </c>
      <c r="E449" s="3">
        <v>4</v>
      </c>
    </row>
    <row r="450" spans="1:5" x14ac:dyDescent="0.25">
      <c r="A450">
        <v>449</v>
      </c>
      <c r="B450" s="4">
        <v>1</v>
      </c>
      <c r="D450" s="5">
        <v>3</v>
      </c>
    </row>
    <row r="451" spans="1:5" x14ac:dyDescent="0.25">
      <c r="A451">
        <v>450</v>
      </c>
      <c r="B451" s="4">
        <v>1</v>
      </c>
      <c r="D451" s="5">
        <v>3</v>
      </c>
    </row>
    <row r="452" spans="1:5" x14ac:dyDescent="0.25">
      <c r="A452">
        <v>451</v>
      </c>
      <c r="B452" s="4">
        <v>1</v>
      </c>
      <c r="D452" s="5">
        <v>3</v>
      </c>
    </row>
    <row r="453" spans="1:5" x14ac:dyDescent="0.25">
      <c r="A453">
        <v>452</v>
      </c>
      <c r="B453" s="4">
        <v>1</v>
      </c>
      <c r="C453" s="2">
        <v>2</v>
      </c>
      <c r="D453" s="5">
        <v>3</v>
      </c>
    </row>
    <row r="454" spans="1:5" x14ac:dyDescent="0.25">
      <c r="A454">
        <v>453</v>
      </c>
      <c r="C454" s="2">
        <v>2</v>
      </c>
      <c r="D454" s="5">
        <v>3</v>
      </c>
    </row>
    <row r="455" spans="1:5" x14ac:dyDescent="0.25">
      <c r="A455">
        <v>454</v>
      </c>
      <c r="C455" s="2">
        <v>2</v>
      </c>
      <c r="D455" s="5">
        <v>3</v>
      </c>
    </row>
    <row r="456" spans="1:5" x14ac:dyDescent="0.25">
      <c r="A456">
        <v>455</v>
      </c>
      <c r="C456" s="2">
        <v>2</v>
      </c>
      <c r="D456" s="5">
        <v>3</v>
      </c>
    </row>
    <row r="457" spans="1:5" x14ac:dyDescent="0.25">
      <c r="A457">
        <v>456</v>
      </c>
      <c r="C457" s="2">
        <v>2</v>
      </c>
      <c r="D457" s="5">
        <v>3</v>
      </c>
    </row>
    <row r="458" spans="1:5" x14ac:dyDescent="0.25">
      <c r="A458">
        <v>457</v>
      </c>
      <c r="C458" s="2">
        <v>2</v>
      </c>
      <c r="D458" s="5">
        <v>3</v>
      </c>
    </row>
    <row r="459" spans="1:5" x14ac:dyDescent="0.25">
      <c r="A459">
        <v>458</v>
      </c>
      <c r="C459" s="2">
        <v>2</v>
      </c>
      <c r="D459" s="5">
        <v>3</v>
      </c>
    </row>
    <row r="460" spans="1:5" x14ac:dyDescent="0.25">
      <c r="A460">
        <v>459</v>
      </c>
      <c r="C460" s="2">
        <v>2</v>
      </c>
      <c r="D460" s="5">
        <v>3</v>
      </c>
    </row>
    <row r="461" spans="1:5" x14ac:dyDescent="0.25">
      <c r="A461">
        <v>460</v>
      </c>
      <c r="C461" s="2">
        <v>2</v>
      </c>
      <c r="D461" s="5">
        <v>3</v>
      </c>
    </row>
    <row r="462" spans="1:5" x14ac:dyDescent="0.25">
      <c r="A462">
        <v>461</v>
      </c>
      <c r="B462" s="4">
        <v>1</v>
      </c>
      <c r="C462" s="2">
        <v>2</v>
      </c>
      <c r="D462" s="5">
        <v>3</v>
      </c>
    </row>
    <row r="463" spans="1:5" x14ac:dyDescent="0.25">
      <c r="A463">
        <v>462</v>
      </c>
      <c r="B463" s="4">
        <v>1</v>
      </c>
      <c r="C463" s="2">
        <v>2</v>
      </c>
      <c r="D463" s="5">
        <v>3</v>
      </c>
    </row>
    <row r="464" spans="1:5" x14ac:dyDescent="0.25">
      <c r="A464">
        <v>463</v>
      </c>
      <c r="B464" s="4">
        <v>1</v>
      </c>
      <c r="C464" s="2">
        <v>2</v>
      </c>
    </row>
    <row r="465" spans="1:5" x14ac:dyDescent="0.25">
      <c r="A465">
        <v>464</v>
      </c>
      <c r="B465" s="4">
        <v>1</v>
      </c>
      <c r="C465" s="2">
        <v>2</v>
      </c>
      <c r="E465" s="3">
        <v>4</v>
      </c>
    </row>
    <row r="466" spans="1:5" x14ac:dyDescent="0.25">
      <c r="A466">
        <v>465</v>
      </c>
      <c r="B466" s="4">
        <v>1</v>
      </c>
      <c r="C466" s="2">
        <v>2</v>
      </c>
      <c r="E466" s="3">
        <v>4</v>
      </c>
    </row>
    <row r="467" spans="1:5" x14ac:dyDescent="0.25">
      <c r="A467">
        <v>466</v>
      </c>
      <c r="B467" s="4">
        <v>1</v>
      </c>
      <c r="C467" s="2">
        <v>2</v>
      </c>
      <c r="E467" s="3">
        <v>4</v>
      </c>
    </row>
    <row r="468" spans="1:5" x14ac:dyDescent="0.25">
      <c r="A468">
        <v>467</v>
      </c>
      <c r="B468" s="4">
        <v>1</v>
      </c>
      <c r="C468" s="2">
        <v>2</v>
      </c>
      <c r="E468" s="3">
        <v>4</v>
      </c>
    </row>
    <row r="469" spans="1:5" x14ac:dyDescent="0.25">
      <c r="A469">
        <v>468</v>
      </c>
      <c r="B469" s="4">
        <v>1</v>
      </c>
      <c r="E469" s="3">
        <v>4</v>
      </c>
    </row>
    <row r="470" spans="1:5" x14ac:dyDescent="0.25">
      <c r="A470">
        <v>469</v>
      </c>
      <c r="B470" s="4">
        <v>1</v>
      </c>
      <c r="E470" s="3">
        <v>4</v>
      </c>
    </row>
    <row r="471" spans="1:5" x14ac:dyDescent="0.25">
      <c r="A471">
        <v>470</v>
      </c>
      <c r="B471" s="4">
        <v>1</v>
      </c>
      <c r="E471" s="3">
        <v>4</v>
      </c>
    </row>
    <row r="472" spans="1:5" x14ac:dyDescent="0.25">
      <c r="A472">
        <v>471</v>
      </c>
      <c r="B472" s="4">
        <v>1</v>
      </c>
      <c r="E472" s="3">
        <v>4</v>
      </c>
    </row>
    <row r="473" spans="1:5" x14ac:dyDescent="0.25">
      <c r="A473">
        <v>472</v>
      </c>
      <c r="B473" s="4">
        <v>1</v>
      </c>
      <c r="E473" s="3">
        <v>4</v>
      </c>
    </row>
    <row r="474" spans="1:5" x14ac:dyDescent="0.25">
      <c r="A474">
        <v>473</v>
      </c>
      <c r="B474" s="4">
        <v>1</v>
      </c>
      <c r="E474" s="3">
        <v>4</v>
      </c>
    </row>
    <row r="475" spans="1:5" x14ac:dyDescent="0.25">
      <c r="A475">
        <v>474</v>
      </c>
      <c r="B475" s="4">
        <v>1</v>
      </c>
      <c r="E475" s="3">
        <v>4</v>
      </c>
    </row>
    <row r="476" spans="1:5" x14ac:dyDescent="0.25">
      <c r="A476">
        <v>475</v>
      </c>
      <c r="D476" s="5">
        <v>3</v>
      </c>
      <c r="E476" s="3">
        <v>4</v>
      </c>
    </row>
    <row r="477" spans="1:5" x14ac:dyDescent="0.25">
      <c r="A477">
        <v>476</v>
      </c>
      <c r="C477" s="2">
        <v>2</v>
      </c>
      <c r="D477" s="5">
        <v>3</v>
      </c>
      <c r="E477" s="3">
        <v>4</v>
      </c>
    </row>
    <row r="478" spans="1:5" x14ac:dyDescent="0.25">
      <c r="A478">
        <v>477</v>
      </c>
      <c r="C478" s="2">
        <v>2</v>
      </c>
      <c r="D478" s="5">
        <v>3</v>
      </c>
    </row>
    <row r="479" spans="1:5" x14ac:dyDescent="0.25">
      <c r="A479">
        <v>478</v>
      </c>
      <c r="C479" s="2">
        <v>2</v>
      </c>
      <c r="D479" s="5">
        <v>3</v>
      </c>
    </row>
    <row r="480" spans="1:5" x14ac:dyDescent="0.25">
      <c r="A480">
        <v>479</v>
      </c>
      <c r="C480" s="2">
        <v>2</v>
      </c>
      <c r="D480" s="5">
        <v>3</v>
      </c>
    </row>
    <row r="481" spans="1:5" x14ac:dyDescent="0.25">
      <c r="A481">
        <v>480</v>
      </c>
      <c r="C481" s="2">
        <v>2</v>
      </c>
      <c r="D481" s="5">
        <v>3</v>
      </c>
    </row>
    <row r="482" spans="1:5" x14ac:dyDescent="0.25">
      <c r="A482">
        <v>481</v>
      </c>
      <c r="C482" s="2">
        <v>2</v>
      </c>
      <c r="D482" s="5">
        <v>3</v>
      </c>
    </row>
    <row r="483" spans="1:5" x14ac:dyDescent="0.25">
      <c r="A483">
        <v>482</v>
      </c>
      <c r="C483" s="2">
        <v>2</v>
      </c>
      <c r="D483" s="5">
        <v>3</v>
      </c>
    </row>
    <row r="484" spans="1:5" x14ac:dyDescent="0.25">
      <c r="A484">
        <v>483</v>
      </c>
      <c r="C484" s="2">
        <v>2</v>
      </c>
      <c r="D484" s="5">
        <v>3</v>
      </c>
    </row>
    <row r="485" spans="1:5" x14ac:dyDescent="0.25">
      <c r="A485">
        <v>484</v>
      </c>
      <c r="C485" s="2">
        <v>2</v>
      </c>
      <c r="D485" s="5">
        <v>3</v>
      </c>
    </row>
    <row r="486" spans="1:5" x14ac:dyDescent="0.25">
      <c r="A486">
        <v>485</v>
      </c>
      <c r="C486" s="2">
        <v>2</v>
      </c>
      <c r="D486" s="5">
        <v>3</v>
      </c>
    </row>
    <row r="487" spans="1:5" x14ac:dyDescent="0.25">
      <c r="A487">
        <v>486</v>
      </c>
      <c r="B487" s="4">
        <v>1</v>
      </c>
      <c r="C487" s="2">
        <v>2</v>
      </c>
      <c r="D487" s="5">
        <v>3</v>
      </c>
    </row>
    <row r="488" spans="1:5" x14ac:dyDescent="0.25">
      <c r="A488">
        <v>487</v>
      </c>
      <c r="B488" s="4">
        <v>1</v>
      </c>
      <c r="C488" s="2">
        <v>2</v>
      </c>
      <c r="D488" s="5">
        <v>3</v>
      </c>
    </row>
    <row r="489" spans="1:5" x14ac:dyDescent="0.25">
      <c r="A489">
        <v>488</v>
      </c>
      <c r="B489" s="4">
        <v>1</v>
      </c>
      <c r="C489" s="2">
        <v>2</v>
      </c>
      <c r="D489" s="5">
        <v>3</v>
      </c>
      <c r="E489" s="3">
        <v>4</v>
      </c>
    </row>
    <row r="490" spans="1:5" x14ac:dyDescent="0.25">
      <c r="A490">
        <v>489</v>
      </c>
      <c r="B490" s="4">
        <v>1</v>
      </c>
      <c r="C490" s="2">
        <v>2</v>
      </c>
      <c r="D490" s="5">
        <v>3</v>
      </c>
      <c r="E490" s="3">
        <v>4</v>
      </c>
    </row>
    <row r="491" spans="1:5" x14ac:dyDescent="0.25">
      <c r="A491">
        <v>490</v>
      </c>
      <c r="B491" s="4">
        <v>1</v>
      </c>
      <c r="D491" s="5">
        <v>3</v>
      </c>
      <c r="E491" s="3">
        <v>4</v>
      </c>
    </row>
    <row r="492" spans="1:5" x14ac:dyDescent="0.25">
      <c r="A492">
        <v>491</v>
      </c>
      <c r="B492" s="4">
        <v>1</v>
      </c>
      <c r="E492" s="3">
        <v>4</v>
      </c>
    </row>
    <row r="493" spans="1:5" x14ac:dyDescent="0.25">
      <c r="A493">
        <v>492</v>
      </c>
      <c r="B493" s="4">
        <v>1</v>
      </c>
      <c r="E493" s="3">
        <v>4</v>
      </c>
    </row>
    <row r="494" spans="1:5" x14ac:dyDescent="0.25">
      <c r="A494">
        <v>493</v>
      </c>
      <c r="B494" s="4">
        <v>1</v>
      </c>
      <c r="E494" s="3">
        <v>4</v>
      </c>
    </row>
    <row r="495" spans="1:5" x14ac:dyDescent="0.25">
      <c r="A495">
        <v>494</v>
      </c>
      <c r="B495" s="4">
        <v>1</v>
      </c>
      <c r="E495" s="3">
        <v>4</v>
      </c>
    </row>
    <row r="496" spans="1:5" x14ac:dyDescent="0.25">
      <c r="A496">
        <v>495</v>
      </c>
      <c r="B496" s="4">
        <v>1</v>
      </c>
      <c r="E496" s="3">
        <v>4</v>
      </c>
    </row>
    <row r="497" spans="1:5" x14ac:dyDescent="0.25">
      <c r="A497">
        <v>496</v>
      </c>
      <c r="B497" s="4">
        <v>1</v>
      </c>
      <c r="E497" s="3">
        <v>4</v>
      </c>
    </row>
    <row r="498" spans="1:5" x14ac:dyDescent="0.25">
      <c r="A498">
        <v>497</v>
      </c>
      <c r="B498" s="4">
        <v>1</v>
      </c>
      <c r="E498" s="3">
        <v>4</v>
      </c>
    </row>
    <row r="499" spans="1:5" x14ac:dyDescent="0.25">
      <c r="A499">
        <v>498</v>
      </c>
      <c r="B499" s="4">
        <v>1</v>
      </c>
      <c r="E499" s="3">
        <v>4</v>
      </c>
    </row>
    <row r="500" spans="1:5" x14ac:dyDescent="0.25">
      <c r="A500">
        <v>499</v>
      </c>
      <c r="B500" s="4">
        <v>1</v>
      </c>
      <c r="C500" s="2">
        <v>2</v>
      </c>
      <c r="E500" s="3">
        <v>4</v>
      </c>
    </row>
    <row r="501" spans="1:5" x14ac:dyDescent="0.25">
      <c r="A501">
        <v>500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  <c r="D503" s="5">
        <v>3</v>
      </c>
    </row>
    <row r="504" spans="1:5" x14ac:dyDescent="0.25">
      <c r="A504">
        <v>503</v>
      </c>
      <c r="C504" s="2">
        <v>2</v>
      </c>
      <c r="D504" s="5">
        <v>3</v>
      </c>
    </row>
    <row r="505" spans="1:5" x14ac:dyDescent="0.25">
      <c r="A505">
        <v>504</v>
      </c>
      <c r="C505" s="2">
        <v>2</v>
      </c>
      <c r="D505" s="5">
        <v>3</v>
      </c>
    </row>
    <row r="506" spans="1:5" x14ac:dyDescent="0.25">
      <c r="A506">
        <v>505</v>
      </c>
      <c r="C506" s="2">
        <v>2</v>
      </c>
      <c r="D506" s="5">
        <v>3</v>
      </c>
    </row>
    <row r="507" spans="1:5" x14ac:dyDescent="0.25">
      <c r="A507">
        <v>506</v>
      </c>
      <c r="C507" s="2">
        <v>2</v>
      </c>
      <c r="D507" s="5">
        <v>3</v>
      </c>
    </row>
    <row r="508" spans="1:5" x14ac:dyDescent="0.25">
      <c r="A508">
        <v>507</v>
      </c>
      <c r="C508" s="2">
        <v>2</v>
      </c>
      <c r="D508" s="5">
        <v>3</v>
      </c>
    </row>
    <row r="509" spans="1:5" x14ac:dyDescent="0.25">
      <c r="A509">
        <v>508</v>
      </c>
      <c r="C509" s="2">
        <v>2</v>
      </c>
      <c r="D509" s="5">
        <v>3</v>
      </c>
    </row>
    <row r="510" spans="1:5" x14ac:dyDescent="0.25">
      <c r="A510">
        <v>509</v>
      </c>
      <c r="C510" s="2">
        <v>2</v>
      </c>
      <c r="D510" s="5">
        <v>3</v>
      </c>
    </row>
    <row r="511" spans="1:5" x14ac:dyDescent="0.25">
      <c r="A511">
        <v>510</v>
      </c>
      <c r="C511" s="2">
        <v>2</v>
      </c>
      <c r="D511" s="5">
        <v>3</v>
      </c>
    </row>
    <row r="512" spans="1:5" x14ac:dyDescent="0.25">
      <c r="A512">
        <v>511</v>
      </c>
      <c r="C512" s="2">
        <v>2</v>
      </c>
      <c r="D512" s="5">
        <v>3</v>
      </c>
      <c r="E512" s="3">
        <v>4</v>
      </c>
    </row>
    <row r="513" spans="1:5" x14ac:dyDescent="0.25">
      <c r="A513">
        <v>512</v>
      </c>
      <c r="B513" s="4">
        <v>1</v>
      </c>
      <c r="D513" s="5">
        <v>3</v>
      </c>
      <c r="E513" s="3">
        <v>4</v>
      </c>
    </row>
    <row r="514" spans="1:5" x14ac:dyDescent="0.25">
      <c r="A514">
        <v>513</v>
      </c>
      <c r="B514" s="4">
        <v>1</v>
      </c>
      <c r="D514" s="5">
        <v>3</v>
      </c>
      <c r="E514" s="3">
        <v>4</v>
      </c>
    </row>
    <row r="515" spans="1:5" x14ac:dyDescent="0.25">
      <c r="A515">
        <v>514</v>
      </c>
      <c r="B515" s="4">
        <v>1</v>
      </c>
      <c r="E515" s="3">
        <v>4</v>
      </c>
    </row>
    <row r="516" spans="1:5" x14ac:dyDescent="0.25">
      <c r="A516">
        <v>515</v>
      </c>
      <c r="B516" s="4">
        <v>1</v>
      </c>
      <c r="E516" s="3">
        <v>4</v>
      </c>
    </row>
    <row r="517" spans="1:5" x14ac:dyDescent="0.25">
      <c r="A517">
        <v>516</v>
      </c>
      <c r="B517" s="4">
        <v>1</v>
      </c>
      <c r="E517" s="3">
        <v>4</v>
      </c>
    </row>
    <row r="518" spans="1:5" x14ac:dyDescent="0.25">
      <c r="A518">
        <v>517</v>
      </c>
      <c r="B518" s="4">
        <v>1</v>
      </c>
      <c r="E518" s="3">
        <v>4</v>
      </c>
    </row>
    <row r="519" spans="1:5" x14ac:dyDescent="0.25">
      <c r="A519">
        <v>518</v>
      </c>
      <c r="B519" s="4">
        <v>1</v>
      </c>
      <c r="E519" s="3">
        <v>4</v>
      </c>
    </row>
    <row r="520" spans="1:5" x14ac:dyDescent="0.25">
      <c r="A520">
        <v>519</v>
      </c>
      <c r="B520" s="4">
        <v>1</v>
      </c>
      <c r="E520" s="3">
        <v>4</v>
      </c>
    </row>
    <row r="521" spans="1:5" x14ac:dyDescent="0.25">
      <c r="A521">
        <v>520</v>
      </c>
      <c r="B521" s="4">
        <v>1</v>
      </c>
      <c r="E521" s="3">
        <v>4</v>
      </c>
    </row>
    <row r="522" spans="1:5" x14ac:dyDescent="0.25">
      <c r="A522">
        <v>521</v>
      </c>
      <c r="B522" s="4">
        <v>1</v>
      </c>
      <c r="E522" s="3">
        <v>4</v>
      </c>
    </row>
    <row r="523" spans="1:5" x14ac:dyDescent="0.25">
      <c r="A523">
        <v>522</v>
      </c>
      <c r="B523" s="4">
        <v>1</v>
      </c>
      <c r="C523" s="2">
        <v>2</v>
      </c>
      <c r="E523" s="3">
        <v>4</v>
      </c>
    </row>
    <row r="524" spans="1:5" x14ac:dyDescent="0.25">
      <c r="A524">
        <v>523</v>
      </c>
      <c r="B524" s="4">
        <v>1</v>
      </c>
      <c r="C524" s="2">
        <v>2</v>
      </c>
      <c r="E524" s="3">
        <v>4</v>
      </c>
    </row>
    <row r="525" spans="1:5" x14ac:dyDescent="0.25">
      <c r="A525">
        <v>524</v>
      </c>
      <c r="B525" s="4">
        <v>1</v>
      </c>
      <c r="C525" s="2">
        <v>2</v>
      </c>
      <c r="D525" s="5">
        <v>3</v>
      </c>
      <c r="E525" s="3">
        <v>4</v>
      </c>
    </row>
    <row r="526" spans="1:5" x14ac:dyDescent="0.25">
      <c r="A526">
        <v>525</v>
      </c>
      <c r="C526" s="2">
        <v>2</v>
      </c>
      <c r="D526" s="5">
        <v>3</v>
      </c>
    </row>
    <row r="527" spans="1:5" x14ac:dyDescent="0.25">
      <c r="A527">
        <v>526</v>
      </c>
      <c r="C527" s="2">
        <v>2</v>
      </c>
      <c r="D527" s="5">
        <v>3</v>
      </c>
    </row>
    <row r="528" spans="1:5" x14ac:dyDescent="0.25">
      <c r="A528">
        <v>527</v>
      </c>
      <c r="C528" s="2">
        <v>2</v>
      </c>
      <c r="D528" s="5">
        <v>3</v>
      </c>
    </row>
    <row r="529" spans="1:5" x14ac:dyDescent="0.25">
      <c r="A529">
        <v>528</v>
      </c>
      <c r="C529" s="2">
        <v>2</v>
      </c>
      <c r="D529" s="5">
        <v>3</v>
      </c>
    </row>
    <row r="530" spans="1:5" x14ac:dyDescent="0.25">
      <c r="A530">
        <v>529</v>
      </c>
      <c r="C530" s="2">
        <v>2</v>
      </c>
      <c r="D530" s="5">
        <v>3</v>
      </c>
    </row>
    <row r="531" spans="1:5" x14ac:dyDescent="0.25">
      <c r="A531">
        <v>530</v>
      </c>
      <c r="C531" s="2">
        <v>2</v>
      </c>
      <c r="D531" s="5">
        <v>3</v>
      </c>
    </row>
    <row r="532" spans="1:5" x14ac:dyDescent="0.25">
      <c r="A532">
        <v>531</v>
      </c>
      <c r="C532" s="2">
        <v>2</v>
      </c>
      <c r="D532" s="5">
        <v>3</v>
      </c>
    </row>
    <row r="533" spans="1:5" x14ac:dyDescent="0.25">
      <c r="A533">
        <v>532</v>
      </c>
      <c r="C533" s="2">
        <v>2</v>
      </c>
      <c r="D533" s="5">
        <v>3</v>
      </c>
    </row>
    <row r="534" spans="1:5" x14ac:dyDescent="0.25">
      <c r="A534">
        <v>533</v>
      </c>
      <c r="C534" s="2">
        <v>2</v>
      </c>
      <c r="D534" s="5">
        <v>3</v>
      </c>
    </row>
    <row r="535" spans="1:5" x14ac:dyDescent="0.25">
      <c r="A535">
        <v>534</v>
      </c>
      <c r="C535" s="2">
        <v>2</v>
      </c>
      <c r="D535" s="5">
        <v>3</v>
      </c>
    </row>
    <row r="536" spans="1:5" x14ac:dyDescent="0.25">
      <c r="A536">
        <v>535</v>
      </c>
      <c r="B536" s="4">
        <v>1</v>
      </c>
      <c r="C536" s="2">
        <v>2</v>
      </c>
      <c r="D536" s="5">
        <v>3</v>
      </c>
      <c r="E536" s="3">
        <v>4</v>
      </c>
    </row>
    <row r="537" spans="1:5" x14ac:dyDescent="0.25">
      <c r="A537">
        <v>536</v>
      </c>
      <c r="B537" s="4">
        <v>1</v>
      </c>
      <c r="C537" s="2">
        <v>2</v>
      </c>
      <c r="E537" s="3">
        <v>4</v>
      </c>
    </row>
    <row r="538" spans="1:5" x14ac:dyDescent="0.25">
      <c r="A538">
        <v>537</v>
      </c>
      <c r="B538" s="4">
        <v>1</v>
      </c>
      <c r="E538" s="3">
        <v>4</v>
      </c>
    </row>
    <row r="539" spans="1:5" x14ac:dyDescent="0.25">
      <c r="A539">
        <v>538</v>
      </c>
      <c r="B539" s="4">
        <v>1</v>
      </c>
      <c r="E539" s="3">
        <v>4</v>
      </c>
    </row>
    <row r="540" spans="1:5" x14ac:dyDescent="0.25">
      <c r="A540">
        <v>539</v>
      </c>
      <c r="B540" s="4">
        <v>1</v>
      </c>
      <c r="E540" s="3">
        <v>4</v>
      </c>
    </row>
    <row r="541" spans="1:5" x14ac:dyDescent="0.25">
      <c r="A541">
        <v>540</v>
      </c>
      <c r="B541" s="4">
        <v>1</v>
      </c>
      <c r="E541" s="3">
        <v>4</v>
      </c>
    </row>
    <row r="542" spans="1:5" x14ac:dyDescent="0.25">
      <c r="A542">
        <v>541</v>
      </c>
      <c r="B542" s="4">
        <v>1</v>
      </c>
      <c r="E542" s="3">
        <v>4</v>
      </c>
    </row>
    <row r="543" spans="1:5" x14ac:dyDescent="0.25">
      <c r="A543">
        <v>542</v>
      </c>
      <c r="B543" s="4">
        <v>1</v>
      </c>
      <c r="E543" s="3">
        <v>4</v>
      </c>
    </row>
    <row r="544" spans="1:5" x14ac:dyDescent="0.25">
      <c r="A544">
        <v>543</v>
      </c>
      <c r="B544" s="4">
        <v>1</v>
      </c>
      <c r="E544" s="3">
        <v>4</v>
      </c>
    </row>
    <row r="545" spans="1:5" x14ac:dyDescent="0.25">
      <c r="A545">
        <v>544</v>
      </c>
      <c r="B545" s="4">
        <v>1</v>
      </c>
      <c r="E545" s="3">
        <v>4</v>
      </c>
    </row>
    <row r="546" spans="1:5" x14ac:dyDescent="0.25">
      <c r="A546">
        <v>545</v>
      </c>
      <c r="B546" s="4">
        <v>1</v>
      </c>
      <c r="E546" s="3">
        <v>4</v>
      </c>
    </row>
    <row r="547" spans="1:5" x14ac:dyDescent="0.25">
      <c r="A547">
        <v>546</v>
      </c>
      <c r="B547" s="4">
        <v>1</v>
      </c>
      <c r="E547" s="3">
        <v>4</v>
      </c>
    </row>
    <row r="548" spans="1:5" x14ac:dyDescent="0.25">
      <c r="A548">
        <v>547</v>
      </c>
      <c r="B548" s="4">
        <v>1</v>
      </c>
      <c r="C548" s="2">
        <v>2</v>
      </c>
      <c r="E548" s="3">
        <v>4</v>
      </c>
    </row>
    <row r="549" spans="1:5" x14ac:dyDescent="0.25">
      <c r="A549">
        <v>548</v>
      </c>
      <c r="B549" s="4">
        <v>1</v>
      </c>
      <c r="C549" s="2">
        <v>2</v>
      </c>
      <c r="E549" s="3">
        <v>4</v>
      </c>
    </row>
    <row r="550" spans="1:5" x14ac:dyDescent="0.25">
      <c r="A550">
        <v>549</v>
      </c>
      <c r="C550" s="2">
        <v>2</v>
      </c>
      <c r="E550" s="3">
        <v>4</v>
      </c>
    </row>
    <row r="551" spans="1:5" x14ac:dyDescent="0.25">
      <c r="A551">
        <v>550</v>
      </c>
      <c r="C551" s="2">
        <v>2</v>
      </c>
      <c r="D551" s="5">
        <v>3</v>
      </c>
    </row>
    <row r="552" spans="1:5" x14ac:dyDescent="0.25">
      <c r="A552">
        <v>551</v>
      </c>
      <c r="C552" s="2">
        <v>2</v>
      </c>
      <c r="D552" s="5">
        <v>3</v>
      </c>
    </row>
    <row r="553" spans="1:5" x14ac:dyDescent="0.25">
      <c r="A553">
        <v>552</v>
      </c>
      <c r="C553" s="2">
        <v>2</v>
      </c>
      <c r="D553" s="5">
        <v>3</v>
      </c>
    </row>
    <row r="554" spans="1:5" x14ac:dyDescent="0.25">
      <c r="A554">
        <v>553</v>
      </c>
      <c r="C554" s="2">
        <v>2</v>
      </c>
      <c r="D554" s="5">
        <v>3</v>
      </c>
    </row>
    <row r="555" spans="1:5" x14ac:dyDescent="0.25">
      <c r="A555">
        <v>554</v>
      </c>
      <c r="C555" s="2">
        <v>2</v>
      </c>
      <c r="D555" s="5">
        <v>3</v>
      </c>
    </row>
    <row r="556" spans="1:5" x14ac:dyDescent="0.25">
      <c r="A556">
        <v>555</v>
      </c>
      <c r="C556" s="2">
        <v>2</v>
      </c>
      <c r="D556" s="5">
        <v>3</v>
      </c>
    </row>
    <row r="557" spans="1:5" x14ac:dyDescent="0.25">
      <c r="A557">
        <v>556</v>
      </c>
      <c r="C557" s="2">
        <v>2</v>
      </c>
      <c r="D557" s="5">
        <v>3</v>
      </c>
    </row>
    <row r="558" spans="1:5" x14ac:dyDescent="0.25">
      <c r="A558">
        <v>557</v>
      </c>
      <c r="C558" s="2">
        <v>2</v>
      </c>
      <c r="D558" s="5">
        <v>3</v>
      </c>
    </row>
    <row r="559" spans="1:5" x14ac:dyDescent="0.25">
      <c r="A559">
        <v>558</v>
      </c>
      <c r="C559" s="2">
        <v>2</v>
      </c>
      <c r="D559" s="5">
        <v>3</v>
      </c>
    </row>
    <row r="560" spans="1:5" x14ac:dyDescent="0.25">
      <c r="A560">
        <v>559</v>
      </c>
      <c r="C560" s="2">
        <v>2</v>
      </c>
      <c r="D560" s="5">
        <v>3</v>
      </c>
    </row>
    <row r="561" spans="1:5" x14ac:dyDescent="0.25">
      <c r="A561">
        <v>560</v>
      </c>
      <c r="B561" s="4">
        <v>1</v>
      </c>
      <c r="D561" s="5">
        <v>3</v>
      </c>
      <c r="E561" s="3">
        <v>4</v>
      </c>
    </row>
    <row r="562" spans="1:5" x14ac:dyDescent="0.25">
      <c r="A562">
        <v>561</v>
      </c>
      <c r="B562" s="4">
        <v>1</v>
      </c>
      <c r="E562" s="3">
        <v>4</v>
      </c>
    </row>
    <row r="563" spans="1:5" x14ac:dyDescent="0.25">
      <c r="A563">
        <v>562</v>
      </c>
      <c r="B563" s="4">
        <v>1</v>
      </c>
      <c r="E563" s="3">
        <v>4</v>
      </c>
    </row>
    <row r="564" spans="1:5" x14ac:dyDescent="0.25">
      <c r="A564">
        <v>563</v>
      </c>
      <c r="B564" s="4">
        <v>1</v>
      </c>
      <c r="E564" s="3">
        <v>4</v>
      </c>
    </row>
    <row r="565" spans="1:5" x14ac:dyDescent="0.25">
      <c r="A565">
        <v>564</v>
      </c>
      <c r="B565" s="4">
        <v>1</v>
      </c>
      <c r="E565" s="3">
        <v>4</v>
      </c>
    </row>
    <row r="566" spans="1:5" x14ac:dyDescent="0.25">
      <c r="A566">
        <v>565</v>
      </c>
      <c r="B566" s="4">
        <v>1</v>
      </c>
      <c r="E566" s="3">
        <v>4</v>
      </c>
    </row>
    <row r="567" spans="1:5" x14ac:dyDescent="0.25">
      <c r="A567">
        <v>566</v>
      </c>
      <c r="B567" s="4">
        <v>1</v>
      </c>
      <c r="E567" s="3">
        <v>4</v>
      </c>
    </row>
    <row r="568" spans="1:5" x14ac:dyDescent="0.25">
      <c r="A568">
        <v>567</v>
      </c>
      <c r="B568" s="4">
        <v>1</v>
      </c>
      <c r="E568" s="3">
        <v>4</v>
      </c>
    </row>
    <row r="569" spans="1:5" x14ac:dyDescent="0.25">
      <c r="A569">
        <v>568</v>
      </c>
      <c r="B569" s="4">
        <v>1</v>
      </c>
      <c r="E569" s="3">
        <v>4</v>
      </c>
    </row>
    <row r="570" spans="1:5" x14ac:dyDescent="0.25">
      <c r="A570">
        <v>569</v>
      </c>
      <c r="B570" s="4">
        <v>1</v>
      </c>
      <c r="E570" s="3">
        <v>4</v>
      </c>
    </row>
    <row r="571" spans="1:5" x14ac:dyDescent="0.25">
      <c r="A571">
        <v>570</v>
      </c>
      <c r="B571" s="4">
        <v>1</v>
      </c>
      <c r="C571" s="2">
        <v>2</v>
      </c>
      <c r="E571" s="3">
        <v>4</v>
      </c>
    </row>
    <row r="572" spans="1:5" x14ac:dyDescent="0.25">
      <c r="A572">
        <v>571</v>
      </c>
      <c r="B572" s="4">
        <v>1</v>
      </c>
      <c r="C572" s="2">
        <v>2</v>
      </c>
      <c r="E572" s="3">
        <v>4</v>
      </c>
    </row>
    <row r="573" spans="1:5" x14ac:dyDescent="0.25">
      <c r="A573">
        <v>572</v>
      </c>
      <c r="C573" s="2">
        <v>2</v>
      </c>
      <c r="E573" s="3">
        <v>4</v>
      </c>
    </row>
    <row r="574" spans="1:5" x14ac:dyDescent="0.25">
      <c r="A574">
        <v>573</v>
      </c>
      <c r="C574" s="2">
        <v>2</v>
      </c>
      <c r="E574" s="3">
        <v>4</v>
      </c>
    </row>
    <row r="575" spans="1:5" x14ac:dyDescent="0.25">
      <c r="A575">
        <v>574</v>
      </c>
      <c r="C575" s="2">
        <v>2</v>
      </c>
      <c r="D575" s="5">
        <v>3</v>
      </c>
    </row>
    <row r="576" spans="1:5" x14ac:dyDescent="0.25">
      <c r="A576">
        <v>575</v>
      </c>
      <c r="C576" s="2">
        <v>2</v>
      </c>
      <c r="D576" s="5">
        <v>3</v>
      </c>
    </row>
    <row r="577" spans="1:5" x14ac:dyDescent="0.25">
      <c r="A577">
        <v>576</v>
      </c>
      <c r="C577" s="2">
        <v>2</v>
      </c>
      <c r="D577" s="5">
        <v>3</v>
      </c>
    </row>
    <row r="578" spans="1:5" x14ac:dyDescent="0.25">
      <c r="A578">
        <v>577</v>
      </c>
      <c r="C578" s="2">
        <v>2</v>
      </c>
      <c r="D578" s="5">
        <v>3</v>
      </c>
    </row>
    <row r="579" spans="1:5" x14ac:dyDescent="0.25">
      <c r="A579">
        <v>578</v>
      </c>
      <c r="C579" s="2">
        <v>2</v>
      </c>
      <c r="D579" s="5">
        <v>3</v>
      </c>
    </row>
    <row r="580" spans="1:5" x14ac:dyDescent="0.25">
      <c r="A580">
        <v>579</v>
      </c>
      <c r="C580" s="2">
        <v>2</v>
      </c>
      <c r="D580" s="5">
        <v>3</v>
      </c>
    </row>
    <row r="581" spans="1:5" x14ac:dyDescent="0.25">
      <c r="A581">
        <v>580</v>
      </c>
      <c r="C581" s="2">
        <v>2</v>
      </c>
      <c r="D581" s="5">
        <v>3</v>
      </c>
    </row>
    <row r="582" spans="1:5" x14ac:dyDescent="0.25">
      <c r="A582">
        <v>581</v>
      </c>
      <c r="C582" s="2">
        <v>2</v>
      </c>
      <c r="D582" s="5">
        <v>3</v>
      </c>
    </row>
    <row r="583" spans="1:5" x14ac:dyDescent="0.25">
      <c r="A583">
        <v>582</v>
      </c>
      <c r="C583" s="2">
        <v>2</v>
      </c>
      <c r="D583" s="5">
        <v>3</v>
      </c>
    </row>
    <row r="584" spans="1:5" x14ac:dyDescent="0.25">
      <c r="A584">
        <v>583</v>
      </c>
      <c r="B584" s="4">
        <v>1</v>
      </c>
      <c r="D584" s="5">
        <v>3</v>
      </c>
    </row>
    <row r="585" spans="1:5" x14ac:dyDescent="0.25">
      <c r="A585">
        <v>584</v>
      </c>
      <c r="B585" s="4">
        <v>1</v>
      </c>
      <c r="D585" s="5">
        <v>3</v>
      </c>
      <c r="E585" s="3">
        <v>4</v>
      </c>
    </row>
    <row r="586" spans="1:5" x14ac:dyDescent="0.25">
      <c r="A586">
        <v>585</v>
      </c>
      <c r="B586" s="4">
        <v>1</v>
      </c>
      <c r="D586" s="5">
        <v>3</v>
      </c>
      <c r="E586" s="3">
        <v>4</v>
      </c>
    </row>
    <row r="587" spans="1:5" x14ac:dyDescent="0.25">
      <c r="A587">
        <v>586</v>
      </c>
      <c r="B587" s="4">
        <v>1</v>
      </c>
      <c r="E587" s="3">
        <v>4</v>
      </c>
    </row>
    <row r="588" spans="1:5" x14ac:dyDescent="0.25">
      <c r="A588">
        <v>587</v>
      </c>
      <c r="B588" s="4">
        <v>1</v>
      </c>
      <c r="E588" s="3">
        <v>4</v>
      </c>
    </row>
    <row r="589" spans="1:5" x14ac:dyDescent="0.25">
      <c r="A589">
        <v>588</v>
      </c>
      <c r="B589" s="4">
        <v>1</v>
      </c>
      <c r="E589" s="3">
        <v>4</v>
      </c>
    </row>
    <row r="590" spans="1:5" x14ac:dyDescent="0.25">
      <c r="A590">
        <v>589</v>
      </c>
      <c r="B590" s="4">
        <v>1</v>
      </c>
      <c r="E590" s="3">
        <v>4</v>
      </c>
    </row>
    <row r="591" spans="1:5" x14ac:dyDescent="0.25">
      <c r="A591">
        <v>590</v>
      </c>
      <c r="B591" s="4">
        <v>1</v>
      </c>
      <c r="E591" s="3">
        <v>4</v>
      </c>
    </row>
    <row r="592" spans="1:5" x14ac:dyDescent="0.25">
      <c r="A592">
        <v>591</v>
      </c>
      <c r="B592" s="4">
        <v>1</v>
      </c>
      <c r="E592" s="3">
        <v>4</v>
      </c>
    </row>
    <row r="593" spans="1:5" x14ac:dyDescent="0.25">
      <c r="A593">
        <v>592</v>
      </c>
      <c r="B593" s="4">
        <v>1</v>
      </c>
      <c r="E593" s="3">
        <v>4</v>
      </c>
    </row>
    <row r="594" spans="1:5" x14ac:dyDescent="0.25">
      <c r="A594">
        <v>593</v>
      </c>
      <c r="B594" s="4">
        <v>1</v>
      </c>
      <c r="E594" s="3">
        <v>4</v>
      </c>
    </row>
    <row r="595" spans="1:5" x14ac:dyDescent="0.25">
      <c r="A595">
        <v>594</v>
      </c>
      <c r="B595" s="4">
        <v>1</v>
      </c>
      <c r="E595" s="3">
        <v>4</v>
      </c>
    </row>
    <row r="596" spans="1:5" x14ac:dyDescent="0.25">
      <c r="A596">
        <v>595</v>
      </c>
      <c r="B596" s="4">
        <v>1</v>
      </c>
      <c r="C596" s="2">
        <v>2</v>
      </c>
      <c r="E596" s="3">
        <v>4</v>
      </c>
    </row>
    <row r="597" spans="1:5" x14ac:dyDescent="0.25">
      <c r="A597">
        <v>596</v>
      </c>
      <c r="B597" s="4">
        <v>1</v>
      </c>
      <c r="C597" s="2">
        <v>2</v>
      </c>
      <c r="E597" s="3">
        <v>4</v>
      </c>
    </row>
    <row r="598" spans="1:5" x14ac:dyDescent="0.25">
      <c r="A598">
        <v>597</v>
      </c>
      <c r="C598" s="2">
        <v>2</v>
      </c>
      <c r="E598" s="3">
        <v>4</v>
      </c>
    </row>
    <row r="599" spans="1:5" x14ac:dyDescent="0.25">
      <c r="A599">
        <v>598</v>
      </c>
      <c r="C599" s="2">
        <v>2</v>
      </c>
      <c r="D599" s="5">
        <v>3</v>
      </c>
      <c r="E599" s="3">
        <v>4</v>
      </c>
    </row>
    <row r="600" spans="1:5" x14ac:dyDescent="0.25">
      <c r="A600">
        <v>599</v>
      </c>
      <c r="C600" s="2">
        <v>2</v>
      </c>
      <c r="D600" s="5">
        <v>3</v>
      </c>
      <c r="E600" s="3">
        <v>4</v>
      </c>
    </row>
    <row r="601" spans="1:5" x14ac:dyDescent="0.25">
      <c r="A601">
        <v>600</v>
      </c>
      <c r="C601" s="2">
        <v>2</v>
      </c>
      <c r="D601" s="5">
        <v>3</v>
      </c>
    </row>
    <row r="602" spans="1:5" x14ac:dyDescent="0.25">
      <c r="A602">
        <v>601</v>
      </c>
      <c r="C602" s="2">
        <v>2</v>
      </c>
      <c r="D602" s="5">
        <v>3</v>
      </c>
    </row>
    <row r="603" spans="1:5" x14ac:dyDescent="0.25">
      <c r="A603">
        <v>602</v>
      </c>
      <c r="C603" s="2">
        <v>2</v>
      </c>
      <c r="D603" s="5">
        <v>3</v>
      </c>
    </row>
    <row r="604" spans="1:5" x14ac:dyDescent="0.25">
      <c r="A604">
        <v>603</v>
      </c>
      <c r="C604" s="2">
        <v>2</v>
      </c>
      <c r="D604" s="5">
        <v>3</v>
      </c>
    </row>
    <row r="605" spans="1:5" x14ac:dyDescent="0.25">
      <c r="A605">
        <v>604</v>
      </c>
      <c r="C605" s="2">
        <v>2</v>
      </c>
      <c r="D605" s="5">
        <v>3</v>
      </c>
    </row>
    <row r="606" spans="1:5" x14ac:dyDescent="0.25">
      <c r="A606">
        <v>605</v>
      </c>
      <c r="C606" s="2">
        <v>2</v>
      </c>
      <c r="D606" s="5">
        <v>3</v>
      </c>
    </row>
    <row r="607" spans="1:5" x14ac:dyDescent="0.25">
      <c r="A607">
        <v>606</v>
      </c>
      <c r="C607" s="2">
        <v>2</v>
      </c>
      <c r="D607" s="5">
        <v>3</v>
      </c>
    </row>
    <row r="608" spans="1:5" x14ac:dyDescent="0.25">
      <c r="A608">
        <v>607</v>
      </c>
      <c r="B608" s="4">
        <v>1</v>
      </c>
      <c r="D608" s="5">
        <v>3</v>
      </c>
    </row>
    <row r="609" spans="1:5" x14ac:dyDescent="0.25">
      <c r="A609">
        <v>608</v>
      </c>
      <c r="B609" s="4">
        <v>1</v>
      </c>
      <c r="D609" s="5">
        <v>3</v>
      </c>
    </row>
    <row r="610" spans="1:5" x14ac:dyDescent="0.25">
      <c r="A610">
        <v>609</v>
      </c>
      <c r="B610" s="4">
        <v>1</v>
      </c>
      <c r="D610" s="5">
        <v>3</v>
      </c>
      <c r="E610" s="3">
        <v>4</v>
      </c>
    </row>
    <row r="611" spans="1:5" x14ac:dyDescent="0.25">
      <c r="A611">
        <v>610</v>
      </c>
      <c r="B611" s="4">
        <v>1</v>
      </c>
      <c r="E611" s="3">
        <v>4</v>
      </c>
    </row>
    <row r="612" spans="1:5" x14ac:dyDescent="0.25">
      <c r="A612">
        <v>611</v>
      </c>
      <c r="B612" s="4">
        <v>1</v>
      </c>
      <c r="E612" s="3">
        <v>4</v>
      </c>
    </row>
    <row r="613" spans="1:5" x14ac:dyDescent="0.25">
      <c r="A613">
        <v>612</v>
      </c>
      <c r="B613" s="4">
        <v>1</v>
      </c>
      <c r="E613" s="3">
        <v>4</v>
      </c>
    </row>
    <row r="614" spans="1:5" x14ac:dyDescent="0.25">
      <c r="A614">
        <v>613</v>
      </c>
      <c r="B614" s="4">
        <v>1</v>
      </c>
      <c r="E614" s="3">
        <v>4</v>
      </c>
    </row>
    <row r="615" spans="1:5" x14ac:dyDescent="0.25">
      <c r="A615">
        <v>614</v>
      </c>
      <c r="B615" s="4">
        <v>1</v>
      </c>
      <c r="E615" s="3">
        <v>4</v>
      </c>
    </row>
    <row r="616" spans="1:5" x14ac:dyDescent="0.25">
      <c r="A616">
        <v>615</v>
      </c>
      <c r="B616" s="4">
        <v>1</v>
      </c>
      <c r="E616" s="3">
        <v>4</v>
      </c>
    </row>
    <row r="617" spans="1:5" x14ac:dyDescent="0.25">
      <c r="A617">
        <v>616</v>
      </c>
      <c r="B617" s="4">
        <v>1</v>
      </c>
      <c r="E617" s="3">
        <v>4</v>
      </c>
    </row>
    <row r="618" spans="1:5" x14ac:dyDescent="0.25">
      <c r="A618">
        <v>617</v>
      </c>
      <c r="B618" s="4">
        <v>1</v>
      </c>
      <c r="E618" s="3">
        <v>4</v>
      </c>
    </row>
    <row r="619" spans="1:5" x14ac:dyDescent="0.25">
      <c r="A619">
        <v>618</v>
      </c>
      <c r="B619" s="4">
        <v>1</v>
      </c>
      <c r="E619" s="3">
        <v>4</v>
      </c>
    </row>
    <row r="620" spans="1:5" x14ac:dyDescent="0.25">
      <c r="A620">
        <v>619</v>
      </c>
      <c r="B620" s="4">
        <v>1</v>
      </c>
      <c r="C620" s="2">
        <v>2</v>
      </c>
      <c r="E620" s="3">
        <v>4</v>
      </c>
    </row>
    <row r="621" spans="1:5" x14ac:dyDescent="0.25">
      <c r="A621">
        <v>620</v>
      </c>
      <c r="C621" s="2">
        <v>2</v>
      </c>
      <c r="E621" s="3">
        <v>4</v>
      </c>
    </row>
    <row r="622" spans="1:5" x14ac:dyDescent="0.25">
      <c r="A622">
        <v>621</v>
      </c>
      <c r="C622" s="2">
        <v>2</v>
      </c>
    </row>
    <row r="623" spans="1:5" x14ac:dyDescent="0.25">
      <c r="A623">
        <v>622</v>
      </c>
      <c r="C623" s="2">
        <v>2</v>
      </c>
      <c r="D623" s="5">
        <v>3</v>
      </c>
    </row>
    <row r="624" spans="1:5" x14ac:dyDescent="0.25">
      <c r="A624">
        <v>623</v>
      </c>
      <c r="C624" s="2">
        <v>2</v>
      </c>
      <c r="D624" s="5">
        <v>3</v>
      </c>
    </row>
    <row r="625" spans="1:5" x14ac:dyDescent="0.25">
      <c r="A625">
        <v>624</v>
      </c>
      <c r="C625" s="2">
        <v>2</v>
      </c>
      <c r="D625" s="5">
        <v>3</v>
      </c>
    </row>
    <row r="626" spans="1:5" x14ac:dyDescent="0.25">
      <c r="A626">
        <v>625</v>
      </c>
      <c r="C626" s="2">
        <v>2</v>
      </c>
      <c r="D626" s="5">
        <v>3</v>
      </c>
    </row>
    <row r="627" spans="1:5" x14ac:dyDescent="0.25">
      <c r="A627">
        <v>626</v>
      </c>
      <c r="C627" s="2">
        <v>2</v>
      </c>
      <c r="D627" s="5">
        <v>3</v>
      </c>
    </row>
    <row r="628" spans="1:5" x14ac:dyDescent="0.25">
      <c r="A628">
        <v>627</v>
      </c>
      <c r="C628" s="2">
        <v>2</v>
      </c>
      <c r="D628" s="5">
        <v>3</v>
      </c>
    </row>
    <row r="629" spans="1:5" x14ac:dyDescent="0.25">
      <c r="A629">
        <v>628</v>
      </c>
      <c r="C629" s="2">
        <v>2</v>
      </c>
      <c r="D629" s="5">
        <v>3</v>
      </c>
    </row>
    <row r="630" spans="1:5" x14ac:dyDescent="0.25">
      <c r="A630">
        <v>629</v>
      </c>
      <c r="C630" s="2">
        <v>2</v>
      </c>
      <c r="D630" s="5">
        <v>3</v>
      </c>
    </row>
    <row r="631" spans="1:5" x14ac:dyDescent="0.25">
      <c r="A631">
        <v>630</v>
      </c>
      <c r="C631" s="2">
        <v>2</v>
      </c>
      <c r="D631" s="5">
        <v>3</v>
      </c>
    </row>
    <row r="632" spans="1:5" x14ac:dyDescent="0.25">
      <c r="A632">
        <v>631</v>
      </c>
      <c r="B632" s="4">
        <v>1</v>
      </c>
      <c r="D632" s="5">
        <v>3</v>
      </c>
    </row>
    <row r="633" spans="1:5" x14ac:dyDescent="0.25">
      <c r="A633">
        <v>632</v>
      </c>
      <c r="B633" s="4">
        <v>1</v>
      </c>
      <c r="D633" s="5">
        <v>3</v>
      </c>
    </row>
    <row r="634" spans="1:5" x14ac:dyDescent="0.25">
      <c r="A634">
        <v>633</v>
      </c>
      <c r="B634" s="4">
        <v>1</v>
      </c>
      <c r="E634" s="3">
        <v>4</v>
      </c>
    </row>
    <row r="635" spans="1:5" x14ac:dyDescent="0.25">
      <c r="A635">
        <v>634</v>
      </c>
      <c r="B635" s="4">
        <v>1</v>
      </c>
      <c r="E635" s="3">
        <v>4</v>
      </c>
    </row>
    <row r="636" spans="1:5" x14ac:dyDescent="0.25">
      <c r="A636">
        <v>635</v>
      </c>
      <c r="B636" s="4">
        <v>1</v>
      </c>
      <c r="E636" s="3">
        <v>4</v>
      </c>
    </row>
    <row r="637" spans="1:5" x14ac:dyDescent="0.25">
      <c r="A637">
        <v>636</v>
      </c>
      <c r="B637" s="4">
        <v>1</v>
      </c>
      <c r="E637" s="3">
        <v>4</v>
      </c>
    </row>
    <row r="638" spans="1:5" x14ac:dyDescent="0.25">
      <c r="A638">
        <v>637</v>
      </c>
      <c r="B638" s="4">
        <v>1</v>
      </c>
      <c r="E638" s="3">
        <v>4</v>
      </c>
    </row>
    <row r="639" spans="1:5" x14ac:dyDescent="0.25">
      <c r="A639">
        <v>638</v>
      </c>
      <c r="B639" s="4">
        <v>1</v>
      </c>
      <c r="E639" s="3">
        <v>4</v>
      </c>
    </row>
    <row r="640" spans="1:5" x14ac:dyDescent="0.25">
      <c r="A640">
        <v>639</v>
      </c>
      <c r="B640" s="4">
        <v>1</v>
      </c>
      <c r="E640" s="3">
        <v>4</v>
      </c>
    </row>
    <row r="641" spans="1:5" x14ac:dyDescent="0.25">
      <c r="A641">
        <v>640</v>
      </c>
      <c r="B641" s="4">
        <v>1</v>
      </c>
      <c r="E641" s="3">
        <v>4</v>
      </c>
    </row>
    <row r="642" spans="1:5" x14ac:dyDescent="0.25">
      <c r="A642">
        <v>641</v>
      </c>
      <c r="B642" s="4">
        <v>1</v>
      </c>
      <c r="E642" s="3">
        <v>4</v>
      </c>
    </row>
    <row r="643" spans="1:5" x14ac:dyDescent="0.25">
      <c r="A643">
        <v>642</v>
      </c>
      <c r="B643" s="4">
        <v>1</v>
      </c>
      <c r="C643" s="2">
        <v>2</v>
      </c>
      <c r="E643" s="3">
        <v>4</v>
      </c>
    </row>
    <row r="644" spans="1:5" x14ac:dyDescent="0.25">
      <c r="A644">
        <v>643</v>
      </c>
      <c r="B644" s="4">
        <v>1</v>
      </c>
      <c r="C644" s="2">
        <v>2</v>
      </c>
      <c r="E644" s="3">
        <v>4</v>
      </c>
    </row>
    <row r="645" spans="1:5" x14ac:dyDescent="0.25">
      <c r="A645">
        <v>644</v>
      </c>
      <c r="C645" s="2">
        <v>2</v>
      </c>
      <c r="E645" s="3">
        <v>4</v>
      </c>
    </row>
    <row r="646" spans="1:5" x14ac:dyDescent="0.25">
      <c r="A646">
        <v>645</v>
      </c>
      <c r="C646" s="2">
        <v>2</v>
      </c>
    </row>
    <row r="647" spans="1:5" x14ac:dyDescent="0.25">
      <c r="A647">
        <v>646</v>
      </c>
      <c r="C647" s="2">
        <v>2</v>
      </c>
      <c r="D647" s="5">
        <v>3</v>
      </c>
    </row>
    <row r="648" spans="1:5" x14ac:dyDescent="0.25">
      <c r="A648">
        <v>647</v>
      </c>
      <c r="C648" s="2">
        <v>2</v>
      </c>
      <c r="D648" s="5">
        <v>3</v>
      </c>
    </row>
    <row r="649" spans="1:5" x14ac:dyDescent="0.25">
      <c r="A649">
        <v>648</v>
      </c>
      <c r="C649" s="2">
        <v>2</v>
      </c>
      <c r="D649" s="5">
        <v>3</v>
      </c>
    </row>
    <row r="650" spans="1:5" x14ac:dyDescent="0.25">
      <c r="A650">
        <v>649</v>
      </c>
      <c r="C650" s="2">
        <v>2</v>
      </c>
      <c r="D650" s="5">
        <v>3</v>
      </c>
    </row>
    <row r="651" spans="1:5" x14ac:dyDescent="0.25">
      <c r="A651">
        <v>650</v>
      </c>
      <c r="C651" s="2">
        <v>2</v>
      </c>
      <c r="D651" s="5">
        <v>3</v>
      </c>
    </row>
    <row r="652" spans="1:5" x14ac:dyDescent="0.25">
      <c r="A652">
        <v>651</v>
      </c>
      <c r="C652" s="2">
        <v>2</v>
      </c>
      <c r="D652" s="5">
        <v>3</v>
      </c>
    </row>
    <row r="653" spans="1:5" x14ac:dyDescent="0.25">
      <c r="A653">
        <v>652</v>
      </c>
      <c r="C653" s="2">
        <v>2</v>
      </c>
      <c r="D653" s="5">
        <v>3</v>
      </c>
    </row>
    <row r="654" spans="1:5" x14ac:dyDescent="0.25">
      <c r="A654">
        <v>653</v>
      </c>
      <c r="C654" s="2">
        <v>2</v>
      </c>
      <c r="D654" s="5">
        <v>3</v>
      </c>
    </row>
    <row r="655" spans="1:5" x14ac:dyDescent="0.25">
      <c r="A655">
        <v>654</v>
      </c>
      <c r="B655" s="4">
        <v>1</v>
      </c>
      <c r="C655" s="2">
        <v>2</v>
      </c>
      <c r="D655" s="5">
        <v>3</v>
      </c>
    </row>
    <row r="656" spans="1:5" x14ac:dyDescent="0.25">
      <c r="A656">
        <v>655</v>
      </c>
      <c r="B656" s="4">
        <v>1</v>
      </c>
      <c r="C656" s="2">
        <v>2</v>
      </c>
      <c r="D656" s="5">
        <v>3</v>
      </c>
    </row>
    <row r="657" spans="1:5" x14ac:dyDescent="0.25">
      <c r="A657">
        <v>656</v>
      </c>
      <c r="B657" s="4">
        <v>1</v>
      </c>
      <c r="D657" s="5">
        <v>3</v>
      </c>
      <c r="E657" s="3">
        <v>4</v>
      </c>
    </row>
    <row r="658" spans="1:5" x14ac:dyDescent="0.25">
      <c r="A658">
        <v>657</v>
      </c>
      <c r="B658" s="4">
        <v>1</v>
      </c>
      <c r="E658" s="3">
        <v>4</v>
      </c>
    </row>
    <row r="659" spans="1:5" x14ac:dyDescent="0.25">
      <c r="A659">
        <v>658</v>
      </c>
      <c r="B659" s="4">
        <v>1</v>
      </c>
      <c r="E659" s="3">
        <v>4</v>
      </c>
    </row>
    <row r="660" spans="1:5" x14ac:dyDescent="0.25">
      <c r="A660">
        <v>659</v>
      </c>
      <c r="B660" s="4">
        <v>1</v>
      </c>
      <c r="E660" s="3">
        <v>4</v>
      </c>
    </row>
    <row r="661" spans="1:5" x14ac:dyDescent="0.25">
      <c r="A661">
        <v>660</v>
      </c>
      <c r="B661" s="4">
        <v>1</v>
      </c>
      <c r="E661" s="3">
        <v>4</v>
      </c>
    </row>
    <row r="662" spans="1:5" x14ac:dyDescent="0.25">
      <c r="A662">
        <v>661</v>
      </c>
      <c r="B662" s="4">
        <v>1</v>
      </c>
      <c r="E662" s="3">
        <v>4</v>
      </c>
    </row>
    <row r="663" spans="1:5" x14ac:dyDescent="0.25">
      <c r="A663">
        <v>662</v>
      </c>
      <c r="B663" s="4">
        <v>1</v>
      </c>
      <c r="E663" s="3">
        <v>4</v>
      </c>
    </row>
    <row r="664" spans="1:5" x14ac:dyDescent="0.25">
      <c r="A664">
        <v>663</v>
      </c>
      <c r="B664" s="4">
        <v>1</v>
      </c>
      <c r="E664" s="3">
        <v>4</v>
      </c>
    </row>
    <row r="665" spans="1:5" x14ac:dyDescent="0.25">
      <c r="A665">
        <v>664</v>
      </c>
      <c r="B665" s="4">
        <v>1</v>
      </c>
      <c r="E665" s="3">
        <v>4</v>
      </c>
    </row>
    <row r="666" spans="1:5" x14ac:dyDescent="0.25">
      <c r="A666">
        <v>665</v>
      </c>
      <c r="B666" s="4">
        <v>1</v>
      </c>
      <c r="E666" s="3">
        <v>4</v>
      </c>
    </row>
    <row r="667" spans="1:5" x14ac:dyDescent="0.25">
      <c r="A667">
        <v>666</v>
      </c>
      <c r="B667" s="4">
        <v>1</v>
      </c>
      <c r="C667" s="2">
        <v>2</v>
      </c>
      <c r="E667" s="3">
        <v>4</v>
      </c>
    </row>
    <row r="668" spans="1:5" x14ac:dyDescent="0.25">
      <c r="A668">
        <v>667</v>
      </c>
      <c r="B668" s="4">
        <v>1</v>
      </c>
      <c r="C668" s="2">
        <v>2</v>
      </c>
      <c r="E668" s="3">
        <v>4</v>
      </c>
    </row>
    <row r="669" spans="1:5" x14ac:dyDescent="0.25">
      <c r="A669">
        <v>668</v>
      </c>
      <c r="C669" s="2">
        <v>2</v>
      </c>
      <c r="D669" s="5">
        <v>3</v>
      </c>
      <c r="E669" s="3">
        <v>4</v>
      </c>
    </row>
    <row r="670" spans="1:5" x14ac:dyDescent="0.25">
      <c r="A670">
        <v>669</v>
      </c>
      <c r="C670" s="2">
        <v>2</v>
      </c>
      <c r="D670" s="5">
        <v>3</v>
      </c>
    </row>
    <row r="671" spans="1:5" x14ac:dyDescent="0.25">
      <c r="A671">
        <v>670</v>
      </c>
      <c r="C671" s="2">
        <v>2</v>
      </c>
      <c r="D671" s="5">
        <v>3</v>
      </c>
    </row>
    <row r="672" spans="1:5" x14ac:dyDescent="0.25">
      <c r="A672">
        <v>671</v>
      </c>
      <c r="C672" s="2">
        <v>2</v>
      </c>
      <c r="D672" s="5">
        <v>3</v>
      </c>
    </row>
    <row r="673" spans="1:5" x14ac:dyDescent="0.25">
      <c r="A673">
        <v>672</v>
      </c>
      <c r="C673" s="2">
        <v>2</v>
      </c>
      <c r="D673" s="5">
        <v>3</v>
      </c>
    </row>
    <row r="674" spans="1:5" x14ac:dyDescent="0.25">
      <c r="A674">
        <v>673</v>
      </c>
      <c r="C674" s="2">
        <v>2</v>
      </c>
      <c r="D674" s="5">
        <v>3</v>
      </c>
    </row>
    <row r="675" spans="1:5" x14ac:dyDescent="0.25">
      <c r="A675">
        <v>674</v>
      </c>
      <c r="C675" s="2">
        <v>2</v>
      </c>
      <c r="D675" s="5">
        <v>3</v>
      </c>
    </row>
    <row r="676" spans="1:5" x14ac:dyDescent="0.25">
      <c r="A676">
        <v>675</v>
      </c>
      <c r="C676" s="2">
        <v>2</v>
      </c>
      <c r="D676" s="5">
        <v>3</v>
      </c>
    </row>
    <row r="677" spans="1:5" x14ac:dyDescent="0.25">
      <c r="A677">
        <v>676</v>
      </c>
      <c r="C677" s="2">
        <v>2</v>
      </c>
      <c r="D677" s="5">
        <v>3</v>
      </c>
    </row>
    <row r="678" spans="1:5" x14ac:dyDescent="0.25">
      <c r="A678">
        <v>677</v>
      </c>
      <c r="C678" s="2">
        <v>2</v>
      </c>
      <c r="D678" s="5">
        <v>3</v>
      </c>
    </row>
    <row r="679" spans="1:5" x14ac:dyDescent="0.25">
      <c r="A679">
        <v>678</v>
      </c>
      <c r="B679" s="4">
        <v>1</v>
      </c>
      <c r="C679" s="2">
        <v>2</v>
      </c>
      <c r="D679" s="5">
        <v>3</v>
      </c>
    </row>
    <row r="680" spans="1:5" x14ac:dyDescent="0.25">
      <c r="A680">
        <v>679</v>
      </c>
      <c r="B680" s="4">
        <v>1</v>
      </c>
      <c r="C680" s="2">
        <v>2</v>
      </c>
      <c r="D680" s="5">
        <v>3</v>
      </c>
    </row>
    <row r="681" spans="1:5" x14ac:dyDescent="0.25">
      <c r="A681">
        <v>680</v>
      </c>
      <c r="B681" s="4">
        <v>1</v>
      </c>
      <c r="E681" s="3">
        <v>4</v>
      </c>
    </row>
    <row r="682" spans="1:5" x14ac:dyDescent="0.25">
      <c r="A682">
        <v>681</v>
      </c>
      <c r="B682" s="4">
        <v>1</v>
      </c>
      <c r="E682" s="3">
        <v>4</v>
      </c>
    </row>
    <row r="683" spans="1:5" x14ac:dyDescent="0.25">
      <c r="A683">
        <v>682</v>
      </c>
      <c r="B683" s="4">
        <v>1</v>
      </c>
      <c r="E683" s="3">
        <v>4</v>
      </c>
    </row>
    <row r="684" spans="1:5" x14ac:dyDescent="0.25">
      <c r="A684">
        <v>683</v>
      </c>
      <c r="B684" s="4">
        <v>1</v>
      </c>
      <c r="E684" s="3">
        <v>4</v>
      </c>
    </row>
    <row r="685" spans="1:5" x14ac:dyDescent="0.25">
      <c r="A685">
        <v>684</v>
      </c>
      <c r="B685" s="4">
        <v>1</v>
      </c>
      <c r="E685" s="3">
        <v>4</v>
      </c>
    </row>
    <row r="686" spans="1:5" x14ac:dyDescent="0.25">
      <c r="A686">
        <v>685</v>
      </c>
      <c r="B686" s="4">
        <v>1</v>
      </c>
      <c r="E686" s="3">
        <v>4</v>
      </c>
    </row>
    <row r="687" spans="1:5" x14ac:dyDescent="0.25">
      <c r="A687">
        <v>686</v>
      </c>
      <c r="B687" s="4">
        <v>1</v>
      </c>
      <c r="E687" s="3">
        <v>4</v>
      </c>
    </row>
    <row r="688" spans="1:5" x14ac:dyDescent="0.25">
      <c r="A688">
        <v>687</v>
      </c>
      <c r="B688" s="4">
        <v>1</v>
      </c>
      <c r="E688" s="3">
        <v>4</v>
      </c>
    </row>
    <row r="689" spans="1:5" x14ac:dyDescent="0.25">
      <c r="A689">
        <v>688</v>
      </c>
      <c r="B689" s="4">
        <v>1</v>
      </c>
      <c r="E689" s="3">
        <v>4</v>
      </c>
    </row>
    <row r="690" spans="1:5" x14ac:dyDescent="0.25">
      <c r="A690">
        <v>689</v>
      </c>
      <c r="B690" s="4">
        <v>1</v>
      </c>
      <c r="E690" s="3">
        <v>4</v>
      </c>
    </row>
    <row r="691" spans="1:5" x14ac:dyDescent="0.25">
      <c r="A691">
        <v>690</v>
      </c>
      <c r="B691" s="4">
        <v>1</v>
      </c>
      <c r="E691" s="3">
        <v>4</v>
      </c>
    </row>
    <row r="692" spans="1:5" x14ac:dyDescent="0.25">
      <c r="A692">
        <v>691</v>
      </c>
      <c r="B692" s="4">
        <v>1</v>
      </c>
      <c r="C692" s="2">
        <v>2</v>
      </c>
      <c r="E692" s="3">
        <v>4</v>
      </c>
    </row>
    <row r="693" spans="1:5" x14ac:dyDescent="0.25">
      <c r="A693">
        <v>692</v>
      </c>
      <c r="B693" s="4">
        <v>1</v>
      </c>
      <c r="C693" s="2">
        <v>2</v>
      </c>
      <c r="E693" s="3">
        <v>4</v>
      </c>
    </row>
    <row r="694" spans="1:5" x14ac:dyDescent="0.25">
      <c r="A694">
        <v>693</v>
      </c>
      <c r="C694" s="2">
        <v>2</v>
      </c>
      <c r="E694" s="3">
        <v>4</v>
      </c>
    </row>
    <row r="695" spans="1:5" x14ac:dyDescent="0.25">
      <c r="A695">
        <v>694</v>
      </c>
      <c r="C695" s="2">
        <v>2</v>
      </c>
      <c r="E695" s="3">
        <v>4</v>
      </c>
    </row>
    <row r="696" spans="1:5" x14ac:dyDescent="0.25">
      <c r="A696">
        <v>695</v>
      </c>
      <c r="C696" s="2">
        <v>2</v>
      </c>
      <c r="D696" s="5">
        <v>3</v>
      </c>
      <c r="E696" s="3">
        <v>4</v>
      </c>
    </row>
    <row r="697" spans="1:5" x14ac:dyDescent="0.25">
      <c r="A697">
        <v>696</v>
      </c>
      <c r="C697" s="2">
        <v>2</v>
      </c>
      <c r="D697" s="5">
        <v>3</v>
      </c>
    </row>
    <row r="698" spans="1:5" x14ac:dyDescent="0.25">
      <c r="A698">
        <v>697</v>
      </c>
      <c r="C698" s="2">
        <v>2</v>
      </c>
      <c r="D698" s="5">
        <v>3</v>
      </c>
    </row>
    <row r="699" spans="1:5" x14ac:dyDescent="0.25">
      <c r="A699">
        <v>698</v>
      </c>
      <c r="C699" s="2">
        <v>2</v>
      </c>
      <c r="D699" s="5">
        <v>3</v>
      </c>
    </row>
    <row r="700" spans="1:5" x14ac:dyDescent="0.25">
      <c r="A700">
        <v>699</v>
      </c>
      <c r="C700" s="2">
        <v>2</v>
      </c>
      <c r="D700" s="5">
        <v>3</v>
      </c>
    </row>
    <row r="701" spans="1:5" x14ac:dyDescent="0.25">
      <c r="A701">
        <v>700</v>
      </c>
      <c r="C701" s="2">
        <v>2</v>
      </c>
      <c r="D701" s="5">
        <v>3</v>
      </c>
    </row>
    <row r="702" spans="1:5" x14ac:dyDescent="0.25">
      <c r="A702">
        <v>701</v>
      </c>
      <c r="C702" s="2">
        <v>2</v>
      </c>
      <c r="D702" s="5">
        <v>3</v>
      </c>
    </row>
    <row r="703" spans="1:5" x14ac:dyDescent="0.25">
      <c r="A703">
        <v>702</v>
      </c>
      <c r="C703" s="2">
        <v>2</v>
      </c>
      <c r="D703" s="5">
        <v>3</v>
      </c>
    </row>
    <row r="704" spans="1:5" x14ac:dyDescent="0.25">
      <c r="A704">
        <v>703</v>
      </c>
      <c r="C704" s="2">
        <v>2</v>
      </c>
      <c r="D704" s="5">
        <v>3</v>
      </c>
    </row>
    <row r="705" spans="1:5" x14ac:dyDescent="0.25">
      <c r="A705">
        <v>704</v>
      </c>
      <c r="C705" s="2">
        <v>2</v>
      </c>
      <c r="D705" s="5">
        <v>3</v>
      </c>
    </row>
    <row r="706" spans="1:5" x14ac:dyDescent="0.25">
      <c r="A706">
        <v>705</v>
      </c>
      <c r="B706" s="4">
        <v>1</v>
      </c>
      <c r="C706" s="2">
        <v>2</v>
      </c>
      <c r="D706" s="5">
        <v>3</v>
      </c>
    </row>
    <row r="707" spans="1:5" x14ac:dyDescent="0.25">
      <c r="A707">
        <v>706</v>
      </c>
      <c r="B707" s="4">
        <v>1</v>
      </c>
      <c r="D707" s="5">
        <v>3</v>
      </c>
      <c r="E707" s="3">
        <v>4</v>
      </c>
    </row>
    <row r="708" spans="1:5" x14ac:dyDescent="0.25">
      <c r="A708">
        <v>707</v>
      </c>
      <c r="B708" s="4">
        <v>1</v>
      </c>
      <c r="E708" s="3">
        <v>4</v>
      </c>
    </row>
    <row r="709" spans="1:5" x14ac:dyDescent="0.25">
      <c r="A709">
        <v>708</v>
      </c>
      <c r="B709" s="4">
        <v>1</v>
      </c>
      <c r="E709" s="3">
        <v>4</v>
      </c>
    </row>
    <row r="710" spans="1:5" x14ac:dyDescent="0.25">
      <c r="A710">
        <v>709</v>
      </c>
      <c r="B710" s="4">
        <v>1</v>
      </c>
      <c r="E710" s="3">
        <v>4</v>
      </c>
    </row>
    <row r="711" spans="1:5" x14ac:dyDescent="0.25">
      <c r="A711">
        <v>710</v>
      </c>
      <c r="B711" s="4">
        <v>1</v>
      </c>
      <c r="E711" s="3">
        <v>4</v>
      </c>
    </row>
    <row r="712" spans="1:5" x14ac:dyDescent="0.25">
      <c r="A712">
        <v>711</v>
      </c>
      <c r="B712" s="4">
        <v>1</v>
      </c>
      <c r="E712" s="3">
        <v>4</v>
      </c>
    </row>
    <row r="713" spans="1:5" x14ac:dyDescent="0.25">
      <c r="A713">
        <v>712</v>
      </c>
      <c r="B713" s="4">
        <v>1</v>
      </c>
      <c r="E713" s="3">
        <v>4</v>
      </c>
    </row>
    <row r="714" spans="1:5" x14ac:dyDescent="0.25">
      <c r="A714">
        <v>713</v>
      </c>
      <c r="B714" s="4">
        <v>1</v>
      </c>
      <c r="E714" s="3">
        <v>4</v>
      </c>
    </row>
    <row r="715" spans="1:5" x14ac:dyDescent="0.25">
      <c r="A715">
        <v>714</v>
      </c>
      <c r="B715" s="4">
        <v>1</v>
      </c>
      <c r="E715" s="3">
        <v>4</v>
      </c>
    </row>
    <row r="716" spans="1:5" x14ac:dyDescent="0.25">
      <c r="A716">
        <v>715</v>
      </c>
      <c r="B716" s="4">
        <v>1</v>
      </c>
      <c r="E716" s="3">
        <v>4</v>
      </c>
    </row>
    <row r="717" spans="1:5" x14ac:dyDescent="0.25">
      <c r="A717">
        <v>716</v>
      </c>
      <c r="B717" s="4">
        <v>1</v>
      </c>
      <c r="E717" s="3">
        <v>4</v>
      </c>
    </row>
    <row r="718" spans="1:5" x14ac:dyDescent="0.25">
      <c r="A718">
        <v>717</v>
      </c>
      <c r="B718" s="4">
        <v>1</v>
      </c>
      <c r="E718" s="3">
        <v>4</v>
      </c>
    </row>
    <row r="719" spans="1:5" x14ac:dyDescent="0.25">
      <c r="A719">
        <v>718</v>
      </c>
      <c r="B719" s="4">
        <v>1</v>
      </c>
      <c r="C719" s="2">
        <v>2</v>
      </c>
      <c r="E719" s="3">
        <v>4</v>
      </c>
    </row>
    <row r="720" spans="1:5" x14ac:dyDescent="0.25">
      <c r="A720">
        <v>719</v>
      </c>
      <c r="B720" s="4">
        <v>1</v>
      </c>
      <c r="C720" s="2">
        <v>2</v>
      </c>
      <c r="E720" s="3">
        <v>4</v>
      </c>
    </row>
    <row r="721" spans="1:5" x14ac:dyDescent="0.25">
      <c r="A721">
        <v>720</v>
      </c>
      <c r="C721" s="2">
        <v>2</v>
      </c>
      <c r="E721" s="3">
        <v>4</v>
      </c>
    </row>
    <row r="722" spans="1:5" x14ac:dyDescent="0.25">
      <c r="A722">
        <v>721</v>
      </c>
      <c r="C722" s="2">
        <v>2</v>
      </c>
      <c r="E722" s="3">
        <v>4</v>
      </c>
    </row>
    <row r="723" spans="1:5" x14ac:dyDescent="0.25">
      <c r="A723">
        <v>722</v>
      </c>
      <c r="C723" s="2">
        <v>2</v>
      </c>
      <c r="E723" s="3">
        <v>4</v>
      </c>
    </row>
    <row r="724" spans="1:5" x14ac:dyDescent="0.25">
      <c r="A724">
        <v>723</v>
      </c>
      <c r="C724" s="2">
        <v>2</v>
      </c>
      <c r="D724" s="5">
        <v>3</v>
      </c>
    </row>
    <row r="725" spans="1:5" x14ac:dyDescent="0.25">
      <c r="A725">
        <v>724</v>
      </c>
      <c r="C725" s="2">
        <v>2</v>
      </c>
      <c r="D725" s="5">
        <v>3</v>
      </c>
    </row>
    <row r="726" spans="1:5" x14ac:dyDescent="0.25">
      <c r="A726">
        <v>725</v>
      </c>
      <c r="C726" s="2">
        <v>2</v>
      </c>
      <c r="D726" s="5">
        <v>3</v>
      </c>
    </row>
    <row r="727" spans="1:5" x14ac:dyDescent="0.25">
      <c r="A727">
        <v>726</v>
      </c>
      <c r="C727" s="2">
        <v>2</v>
      </c>
      <c r="D727" s="5">
        <v>3</v>
      </c>
    </row>
    <row r="728" spans="1:5" x14ac:dyDescent="0.25">
      <c r="A728">
        <v>727</v>
      </c>
      <c r="C728" s="2">
        <v>2</v>
      </c>
      <c r="D728" s="5">
        <v>3</v>
      </c>
    </row>
    <row r="729" spans="1:5" x14ac:dyDescent="0.25">
      <c r="A729">
        <v>728</v>
      </c>
      <c r="C729" s="2">
        <v>2</v>
      </c>
      <c r="D729" s="5">
        <v>3</v>
      </c>
    </row>
    <row r="730" spans="1:5" x14ac:dyDescent="0.25">
      <c r="A730">
        <v>729</v>
      </c>
      <c r="C730" s="2">
        <v>2</v>
      </c>
      <c r="D730" s="5">
        <v>3</v>
      </c>
    </row>
    <row r="731" spans="1:5" x14ac:dyDescent="0.25">
      <c r="A731">
        <v>730</v>
      </c>
      <c r="C731" s="2">
        <v>2</v>
      </c>
      <c r="D731" s="5">
        <v>3</v>
      </c>
    </row>
    <row r="732" spans="1:5" x14ac:dyDescent="0.25">
      <c r="A732">
        <v>731</v>
      </c>
      <c r="B732" s="4">
        <v>1</v>
      </c>
      <c r="C732" s="2">
        <v>2</v>
      </c>
      <c r="D732" s="5">
        <v>3</v>
      </c>
    </row>
    <row r="733" spans="1:5" x14ac:dyDescent="0.25">
      <c r="A733">
        <v>732</v>
      </c>
      <c r="B733" s="4">
        <v>1</v>
      </c>
      <c r="C733" s="2">
        <v>2</v>
      </c>
      <c r="D733" s="5">
        <v>3</v>
      </c>
    </row>
    <row r="734" spans="1:5" x14ac:dyDescent="0.25">
      <c r="A734">
        <v>733</v>
      </c>
      <c r="B734" s="4">
        <v>1</v>
      </c>
      <c r="C734" s="2">
        <v>2</v>
      </c>
      <c r="D734" s="5">
        <v>3</v>
      </c>
    </row>
    <row r="735" spans="1:5" x14ac:dyDescent="0.25">
      <c r="A735">
        <v>734</v>
      </c>
      <c r="B735" s="4">
        <v>1</v>
      </c>
      <c r="D735" s="5">
        <v>3</v>
      </c>
      <c r="E735" s="3">
        <v>4</v>
      </c>
    </row>
    <row r="736" spans="1:5" x14ac:dyDescent="0.25">
      <c r="A736">
        <v>735</v>
      </c>
      <c r="B736" s="4">
        <v>1</v>
      </c>
      <c r="D736" s="5">
        <v>3</v>
      </c>
      <c r="E736" s="3">
        <v>4</v>
      </c>
    </row>
    <row r="737" spans="1:6" x14ac:dyDescent="0.25">
      <c r="A737">
        <v>736</v>
      </c>
      <c r="B737" s="4">
        <v>1</v>
      </c>
      <c r="D737" s="5">
        <v>3</v>
      </c>
      <c r="E737" s="3">
        <v>4</v>
      </c>
    </row>
    <row r="738" spans="1:6" x14ac:dyDescent="0.25">
      <c r="A738">
        <v>737</v>
      </c>
      <c r="B738" s="4">
        <v>1</v>
      </c>
      <c r="D738" s="5">
        <v>3</v>
      </c>
      <c r="E738" s="3">
        <v>4</v>
      </c>
    </row>
    <row r="739" spans="1:6" x14ac:dyDescent="0.25">
      <c r="A739">
        <v>738</v>
      </c>
      <c r="B739" s="4">
        <v>1</v>
      </c>
      <c r="E739" s="3">
        <v>4</v>
      </c>
    </row>
    <row r="740" spans="1:6" x14ac:dyDescent="0.25">
      <c r="A740">
        <v>739</v>
      </c>
      <c r="B740" s="4">
        <v>1</v>
      </c>
      <c r="E740" s="3">
        <v>4</v>
      </c>
    </row>
    <row r="741" spans="1:6" x14ac:dyDescent="0.25">
      <c r="A741">
        <v>740</v>
      </c>
      <c r="B741" s="4">
        <v>1</v>
      </c>
      <c r="E741" s="3">
        <v>4</v>
      </c>
    </row>
    <row r="742" spans="1:6" x14ac:dyDescent="0.25">
      <c r="A742">
        <v>741</v>
      </c>
      <c r="B742" s="4">
        <v>1</v>
      </c>
      <c r="E742" s="3">
        <v>4</v>
      </c>
    </row>
    <row r="743" spans="1:6" x14ac:dyDescent="0.25">
      <c r="A743">
        <v>742</v>
      </c>
      <c r="B743" s="4">
        <v>1</v>
      </c>
      <c r="E743" s="3">
        <v>4</v>
      </c>
    </row>
    <row r="744" spans="1:6" x14ac:dyDescent="0.25">
      <c r="A744">
        <v>743</v>
      </c>
      <c r="B744" s="4">
        <v>1</v>
      </c>
      <c r="E744" s="3">
        <v>4</v>
      </c>
    </row>
    <row r="745" spans="1:6" x14ac:dyDescent="0.25">
      <c r="A745">
        <v>744</v>
      </c>
      <c r="B745" s="4">
        <v>1</v>
      </c>
      <c r="E745" s="3">
        <v>4</v>
      </c>
    </row>
    <row r="746" spans="1:6" x14ac:dyDescent="0.25">
      <c r="A746">
        <v>745</v>
      </c>
      <c r="B746" s="4">
        <v>1</v>
      </c>
      <c r="C746" s="2">
        <v>2</v>
      </c>
      <c r="E746" s="3">
        <v>4</v>
      </c>
    </row>
    <row r="747" spans="1:6" x14ac:dyDescent="0.25">
      <c r="A747">
        <v>746</v>
      </c>
      <c r="B747" s="4">
        <v>1</v>
      </c>
      <c r="C747" s="2">
        <v>2</v>
      </c>
      <c r="E747" s="3">
        <v>4</v>
      </c>
    </row>
    <row r="748" spans="1:6" x14ac:dyDescent="0.25">
      <c r="A748">
        <v>747</v>
      </c>
      <c r="B748" s="4">
        <v>1</v>
      </c>
      <c r="C748" s="2">
        <v>2</v>
      </c>
      <c r="E748" s="3">
        <v>4</v>
      </c>
    </row>
    <row r="749" spans="1:6" x14ac:dyDescent="0.25">
      <c r="A749">
        <v>748</v>
      </c>
      <c r="C749" s="2">
        <v>2</v>
      </c>
      <c r="E749" s="3">
        <v>4</v>
      </c>
    </row>
    <row r="750" spans="1:6" x14ac:dyDescent="0.25">
      <c r="A750">
        <v>749</v>
      </c>
      <c r="C750" s="2">
        <v>2</v>
      </c>
      <c r="D750" s="5">
        <v>3</v>
      </c>
      <c r="E750" s="3">
        <v>4</v>
      </c>
      <c r="F750" t="s">
        <v>22</v>
      </c>
    </row>
    <row r="751" spans="1:6" x14ac:dyDescent="0.25">
      <c r="A751">
        <v>750</v>
      </c>
    </row>
    <row r="752" spans="1:6" x14ac:dyDescent="0.25">
      <c r="A752">
        <v>751</v>
      </c>
      <c r="F752" t="s">
        <v>22</v>
      </c>
    </row>
    <row r="753" spans="1:4" x14ac:dyDescent="0.25">
      <c r="A753">
        <v>752</v>
      </c>
      <c r="B753" s="4">
        <v>1</v>
      </c>
    </row>
    <row r="754" spans="1:4" x14ac:dyDescent="0.25">
      <c r="A754">
        <v>753</v>
      </c>
      <c r="B754" s="4">
        <v>1</v>
      </c>
    </row>
    <row r="755" spans="1:4" x14ac:dyDescent="0.25">
      <c r="A755">
        <v>754</v>
      </c>
      <c r="B755" s="4">
        <v>1</v>
      </c>
    </row>
    <row r="756" spans="1:4" x14ac:dyDescent="0.25">
      <c r="A756">
        <v>755</v>
      </c>
      <c r="B756" s="4">
        <v>1</v>
      </c>
    </row>
    <row r="757" spans="1:4" x14ac:dyDescent="0.25">
      <c r="A757">
        <v>756</v>
      </c>
      <c r="B757" s="4">
        <v>1</v>
      </c>
    </row>
    <row r="758" spans="1:4" x14ac:dyDescent="0.25">
      <c r="A758">
        <v>757</v>
      </c>
      <c r="B758" s="4">
        <v>1</v>
      </c>
    </row>
    <row r="759" spans="1:4" x14ac:dyDescent="0.25">
      <c r="A759">
        <v>758</v>
      </c>
      <c r="B759" s="4">
        <v>1</v>
      </c>
    </row>
    <row r="760" spans="1:4" x14ac:dyDescent="0.25">
      <c r="A760">
        <v>759</v>
      </c>
      <c r="B760" s="4">
        <v>1</v>
      </c>
      <c r="D760" s="5">
        <v>3</v>
      </c>
    </row>
    <row r="761" spans="1:4" x14ac:dyDescent="0.25">
      <c r="A761">
        <v>760</v>
      </c>
      <c r="B761" s="4">
        <v>1</v>
      </c>
      <c r="D761" s="5">
        <v>3</v>
      </c>
    </row>
    <row r="762" spans="1:4" x14ac:dyDescent="0.25">
      <c r="A762">
        <v>761</v>
      </c>
      <c r="B762" s="4">
        <v>1</v>
      </c>
      <c r="D762" s="5">
        <v>3</v>
      </c>
    </row>
    <row r="763" spans="1:4" x14ac:dyDescent="0.25">
      <c r="A763">
        <v>762</v>
      </c>
      <c r="B763" s="4">
        <v>1</v>
      </c>
      <c r="D763" s="5">
        <v>3</v>
      </c>
    </row>
    <row r="764" spans="1:4" x14ac:dyDescent="0.25">
      <c r="A764">
        <v>763</v>
      </c>
      <c r="B764" s="4">
        <v>1</v>
      </c>
      <c r="D764" s="5">
        <v>3</v>
      </c>
    </row>
    <row r="765" spans="1:4" x14ac:dyDescent="0.25">
      <c r="A765">
        <v>764</v>
      </c>
      <c r="B765" s="4">
        <v>1</v>
      </c>
      <c r="C765" s="2">
        <v>2</v>
      </c>
      <c r="D765" s="5">
        <v>3</v>
      </c>
    </row>
    <row r="766" spans="1:4" x14ac:dyDescent="0.25">
      <c r="A766">
        <v>765</v>
      </c>
      <c r="B766" s="4">
        <v>1</v>
      </c>
      <c r="C766" s="2">
        <v>2</v>
      </c>
      <c r="D766" s="5">
        <v>3</v>
      </c>
    </row>
    <row r="767" spans="1:4" x14ac:dyDescent="0.25">
      <c r="A767">
        <v>766</v>
      </c>
      <c r="B767" s="4">
        <v>1</v>
      </c>
      <c r="C767" s="2">
        <v>2</v>
      </c>
      <c r="D767" s="5">
        <v>3</v>
      </c>
    </row>
    <row r="768" spans="1:4" x14ac:dyDescent="0.25">
      <c r="A768">
        <v>767</v>
      </c>
      <c r="B768" s="4">
        <v>1</v>
      </c>
      <c r="C768" s="2">
        <v>2</v>
      </c>
      <c r="D768" s="5">
        <v>3</v>
      </c>
    </row>
    <row r="769" spans="1:5" x14ac:dyDescent="0.25">
      <c r="A769">
        <v>768</v>
      </c>
      <c r="B769" s="4">
        <v>1</v>
      </c>
      <c r="C769" s="2">
        <v>2</v>
      </c>
      <c r="D769" s="5">
        <v>3</v>
      </c>
    </row>
    <row r="770" spans="1:5" x14ac:dyDescent="0.25">
      <c r="A770">
        <v>769</v>
      </c>
      <c r="C770" s="2">
        <v>2</v>
      </c>
      <c r="D770" s="5">
        <v>3</v>
      </c>
    </row>
    <row r="771" spans="1:5" x14ac:dyDescent="0.25">
      <c r="A771">
        <v>770</v>
      </c>
      <c r="C771" s="2">
        <v>2</v>
      </c>
      <c r="D771" s="5">
        <v>3</v>
      </c>
    </row>
    <row r="772" spans="1:5" x14ac:dyDescent="0.25">
      <c r="A772">
        <v>771</v>
      </c>
      <c r="C772" s="2">
        <v>2</v>
      </c>
      <c r="D772" s="5">
        <v>3</v>
      </c>
    </row>
    <row r="773" spans="1:5" x14ac:dyDescent="0.25">
      <c r="A773">
        <v>772</v>
      </c>
      <c r="C773" s="2">
        <v>2</v>
      </c>
      <c r="D773" s="5">
        <v>3</v>
      </c>
    </row>
    <row r="774" spans="1:5" x14ac:dyDescent="0.25">
      <c r="A774">
        <v>773</v>
      </c>
      <c r="C774" s="2">
        <v>2</v>
      </c>
      <c r="D774" s="5">
        <v>3</v>
      </c>
    </row>
    <row r="775" spans="1:5" x14ac:dyDescent="0.25">
      <c r="A775">
        <v>774</v>
      </c>
      <c r="C775" s="2">
        <v>2</v>
      </c>
      <c r="D775" s="5">
        <v>3</v>
      </c>
    </row>
    <row r="776" spans="1:5" x14ac:dyDescent="0.25">
      <c r="A776">
        <v>775</v>
      </c>
      <c r="C776" s="2">
        <v>2</v>
      </c>
      <c r="D776" s="5">
        <v>3</v>
      </c>
    </row>
    <row r="777" spans="1:5" x14ac:dyDescent="0.25">
      <c r="A777">
        <v>776</v>
      </c>
      <c r="C777" s="2">
        <v>2</v>
      </c>
      <c r="D777" s="5">
        <v>3</v>
      </c>
    </row>
    <row r="778" spans="1:5" x14ac:dyDescent="0.25">
      <c r="A778">
        <v>777</v>
      </c>
      <c r="C778" s="2">
        <v>2</v>
      </c>
      <c r="D778" s="5">
        <v>3</v>
      </c>
    </row>
    <row r="779" spans="1:5" x14ac:dyDescent="0.25">
      <c r="A779">
        <v>778</v>
      </c>
      <c r="C779" s="2">
        <v>2</v>
      </c>
      <c r="D779" s="5">
        <v>3</v>
      </c>
      <c r="E779" s="3">
        <v>4</v>
      </c>
    </row>
    <row r="780" spans="1:5" x14ac:dyDescent="0.25">
      <c r="A780">
        <v>779</v>
      </c>
      <c r="B780" s="4">
        <v>1</v>
      </c>
      <c r="C780" s="2">
        <v>2</v>
      </c>
      <c r="E780" s="3">
        <v>4</v>
      </c>
    </row>
    <row r="781" spans="1:5" x14ac:dyDescent="0.25">
      <c r="A781">
        <v>780</v>
      </c>
      <c r="B781" s="4">
        <v>1</v>
      </c>
      <c r="C781" s="2">
        <v>2</v>
      </c>
      <c r="E781" s="3">
        <v>4</v>
      </c>
    </row>
    <row r="782" spans="1:5" x14ac:dyDescent="0.25">
      <c r="A782">
        <v>781</v>
      </c>
      <c r="B782" s="4">
        <v>1</v>
      </c>
      <c r="C782" s="2">
        <v>2</v>
      </c>
      <c r="E782" s="3">
        <v>4</v>
      </c>
    </row>
    <row r="783" spans="1:5" x14ac:dyDescent="0.25">
      <c r="A783">
        <v>782</v>
      </c>
      <c r="B783" s="4">
        <v>1</v>
      </c>
      <c r="E783" s="3">
        <v>4</v>
      </c>
    </row>
    <row r="784" spans="1:5" x14ac:dyDescent="0.25">
      <c r="A784">
        <v>783</v>
      </c>
      <c r="B784" s="4">
        <v>1</v>
      </c>
      <c r="E784" s="3">
        <v>4</v>
      </c>
    </row>
    <row r="785" spans="1:5" x14ac:dyDescent="0.25">
      <c r="A785">
        <v>784</v>
      </c>
      <c r="B785" s="4">
        <v>1</v>
      </c>
      <c r="E785" s="3">
        <v>4</v>
      </c>
    </row>
    <row r="786" spans="1:5" x14ac:dyDescent="0.25">
      <c r="A786">
        <v>785</v>
      </c>
      <c r="B786" s="4">
        <v>1</v>
      </c>
      <c r="E786" s="3">
        <v>4</v>
      </c>
    </row>
    <row r="787" spans="1:5" x14ac:dyDescent="0.25">
      <c r="A787">
        <v>786</v>
      </c>
      <c r="B787" s="4">
        <v>1</v>
      </c>
      <c r="E787" s="3">
        <v>4</v>
      </c>
    </row>
    <row r="788" spans="1:5" x14ac:dyDescent="0.25">
      <c r="A788">
        <v>787</v>
      </c>
      <c r="B788" s="4">
        <v>1</v>
      </c>
      <c r="E788" s="3">
        <v>4</v>
      </c>
    </row>
    <row r="789" spans="1:5" x14ac:dyDescent="0.25">
      <c r="A789">
        <v>788</v>
      </c>
      <c r="B789" s="4">
        <v>1</v>
      </c>
      <c r="E789" s="3">
        <v>4</v>
      </c>
    </row>
    <row r="790" spans="1:5" x14ac:dyDescent="0.25">
      <c r="A790">
        <v>789</v>
      </c>
      <c r="B790" s="4">
        <v>1</v>
      </c>
      <c r="E790" s="3">
        <v>4</v>
      </c>
    </row>
    <row r="791" spans="1:5" x14ac:dyDescent="0.25">
      <c r="A791">
        <v>790</v>
      </c>
      <c r="B791" s="4">
        <v>1</v>
      </c>
      <c r="E791" s="3">
        <v>4</v>
      </c>
    </row>
    <row r="792" spans="1:5" x14ac:dyDescent="0.25">
      <c r="A792">
        <v>791</v>
      </c>
      <c r="B792" s="4">
        <v>1</v>
      </c>
      <c r="C792" s="2">
        <v>2</v>
      </c>
      <c r="E792" s="3">
        <v>4</v>
      </c>
    </row>
    <row r="793" spans="1:5" x14ac:dyDescent="0.25">
      <c r="A793">
        <v>792</v>
      </c>
      <c r="B793" s="4">
        <v>1</v>
      </c>
      <c r="C793" s="2">
        <v>2</v>
      </c>
      <c r="D793" s="5">
        <v>3</v>
      </c>
      <c r="E793" s="3">
        <v>4</v>
      </c>
    </row>
    <row r="794" spans="1:5" x14ac:dyDescent="0.25">
      <c r="A794">
        <v>793</v>
      </c>
      <c r="B794" s="4">
        <v>1</v>
      </c>
      <c r="C794" s="2">
        <v>2</v>
      </c>
      <c r="D794" s="5">
        <v>3</v>
      </c>
    </row>
    <row r="795" spans="1:5" x14ac:dyDescent="0.25">
      <c r="A795">
        <v>794</v>
      </c>
      <c r="B795" s="4">
        <v>1</v>
      </c>
      <c r="C795" s="2">
        <v>2</v>
      </c>
      <c r="D795" s="5">
        <v>3</v>
      </c>
    </row>
    <row r="796" spans="1:5" x14ac:dyDescent="0.25">
      <c r="A796">
        <v>795</v>
      </c>
      <c r="C796" s="2">
        <v>2</v>
      </c>
      <c r="D796" s="5">
        <v>3</v>
      </c>
    </row>
    <row r="797" spans="1:5" x14ac:dyDescent="0.25">
      <c r="A797">
        <v>796</v>
      </c>
      <c r="C797" s="2">
        <v>2</v>
      </c>
      <c r="D797" s="5">
        <v>3</v>
      </c>
    </row>
    <row r="798" spans="1:5" x14ac:dyDescent="0.25">
      <c r="A798">
        <v>797</v>
      </c>
      <c r="C798" s="2">
        <v>2</v>
      </c>
      <c r="D798" s="5">
        <v>3</v>
      </c>
    </row>
    <row r="799" spans="1:5" x14ac:dyDescent="0.25">
      <c r="A799">
        <v>798</v>
      </c>
      <c r="C799" s="2">
        <v>2</v>
      </c>
      <c r="D799" s="5">
        <v>3</v>
      </c>
    </row>
    <row r="800" spans="1:5" x14ac:dyDescent="0.25">
      <c r="A800">
        <v>799</v>
      </c>
      <c r="C800" s="2">
        <v>2</v>
      </c>
      <c r="D800" s="5">
        <v>3</v>
      </c>
    </row>
    <row r="801" spans="1:5" x14ac:dyDescent="0.25">
      <c r="A801">
        <v>800</v>
      </c>
      <c r="C801" s="2">
        <v>2</v>
      </c>
      <c r="D801" s="5">
        <v>3</v>
      </c>
    </row>
    <row r="802" spans="1:5" x14ac:dyDescent="0.25">
      <c r="A802">
        <v>801</v>
      </c>
      <c r="C802" s="2">
        <v>2</v>
      </c>
      <c r="D802" s="5">
        <v>3</v>
      </c>
    </row>
    <row r="803" spans="1:5" x14ac:dyDescent="0.25">
      <c r="A803">
        <v>802</v>
      </c>
      <c r="C803" s="2">
        <v>2</v>
      </c>
      <c r="D803" s="5">
        <v>3</v>
      </c>
    </row>
    <row r="804" spans="1:5" x14ac:dyDescent="0.25">
      <c r="A804">
        <v>803</v>
      </c>
      <c r="C804" s="2">
        <v>2</v>
      </c>
      <c r="D804" s="5">
        <v>3</v>
      </c>
    </row>
    <row r="805" spans="1:5" x14ac:dyDescent="0.25">
      <c r="A805">
        <v>804</v>
      </c>
      <c r="C805" s="2">
        <v>2</v>
      </c>
      <c r="D805" s="5">
        <v>3</v>
      </c>
    </row>
    <row r="806" spans="1:5" x14ac:dyDescent="0.25">
      <c r="A806">
        <v>805</v>
      </c>
      <c r="B806" s="4">
        <v>1</v>
      </c>
      <c r="C806" s="2">
        <v>2</v>
      </c>
      <c r="D806" s="5">
        <v>3</v>
      </c>
    </row>
    <row r="807" spans="1:5" x14ac:dyDescent="0.25">
      <c r="A807">
        <v>806</v>
      </c>
      <c r="B807" s="4">
        <v>1</v>
      </c>
      <c r="C807" s="2">
        <v>2</v>
      </c>
      <c r="D807" s="5">
        <v>3</v>
      </c>
    </row>
    <row r="808" spans="1:5" x14ac:dyDescent="0.25">
      <c r="A808">
        <v>807</v>
      </c>
      <c r="B808" s="4">
        <v>1</v>
      </c>
      <c r="C808" s="2">
        <v>2</v>
      </c>
      <c r="E808" s="3">
        <v>4</v>
      </c>
    </row>
    <row r="809" spans="1:5" x14ac:dyDescent="0.25">
      <c r="A809">
        <v>808</v>
      </c>
      <c r="B809" s="4">
        <v>1</v>
      </c>
      <c r="E809" s="3">
        <v>4</v>
      </c>
    </row>
    <row r="810" spans="1:5" x14ac:dyDescent="0.25">
      <c r="A810">
        <v>809</v>
      </c>
      <c r="B810" s="4">
        <v>1</v>
      </c>
      <c r="E810" s="3">
        <v>4</v>
      </c>
    </row>
    <row r="811" spans="1:5" x14ac:dyDescent="0.25">
      <c r="A811">
        <v>810</v>
      </c>
      <c r="B811" s="4">
        <v>1</v>
      </c>
      <c r="E811" s="3">
        <v>4</v>
      </c>
    </row>
    <row r="812" spans="1:5" x14ac:dyDescent="0.25">
      <c r="A812">
        <v>811</v>
      </c>
      <c r="B812" s="4">
        <v>1</v>
      </c>
      <c r="E812" s="3">
        <v>4</v>
      </c>
    </row>
    <row r="813" spans="1:5" x14ac:dyDescent="0.25">
      <c r="A813">
        <v>812</v>
      </c>
      <c r="B813" s="4">
        <v>1</v>
      </c>
      <c r="E813" s="3">
        <v>4</v>
      </c>
    </row>
    <row r="814" spans="1:5" x14ac:dyDescent="0.25">
      <c r="A814">
        <v>813</v>
      </c>
      <c r="B814" s="4">
        <v>1</v>
      </c>
      <c r="E814" s="3">
        <v>4</v>
      </c>
    </row>
    <row r="815" spans="1:5" x14ac:dyDescent="0.25">
      <c r="A815">
        <v>814</v>
      </c>
      <c r="B815" s="4">
        <v>1</v>
      </c>
      <c r="E815" s="3">
        <v>4</v>
      </c>
    </row>
    <row r="816" spans="1:5" x14ac:dyDescent="0.25">
      <c r="A816">
        <v>815</v>
      </c>
      <c r="B816" s="4">
        <v>1</v>
      </c>
      <c r="E816" s="3">
        <v>4</v>
      </c>
    </row>
    <row r="817" spans="1:5" x14ac:dyDescent="0.25">
      <c r="A817">
        <v>816</v>
      </c>
      <c r="B817" s="4">
        <v>1</v>
      </c>
      <c r="E817" s="3">
        <v>4</v>
      </c>
    </row>
    <row r="818" spans="1:5" x14ac:dyDescent="0.25">
      <c r="A818">
        <v>817</v>
      </c>
      <c r="B818" s="4">
        <v>1</v>
      </c>
      <c r="E818" s="3">
        <v>4</v>
      </c>
    </row>
    <row r="819" spans="1:5" x14ac:dyDescent="0.25">
      <c r="A819">
        <v>818</v>
      </c>
      <c r="B819" s="4">
        <v>1</v>
      </c>
      <c r="C819" s="2">
        <v>2</v>
      </c>
      <c r="E819" s="3">
        <v>4</v>
      </c>
    </row>
    <row r="820" spans="1:5" x14ac:dyDescent="0.25">
      <c r="A820">
        <v>819</v>
      </c>
      <c r="B820" s="4">
        <v>1</v>
      </c>
      <c r="C820" s="2">
        <v>2</v>
      </c>
      <c r="D820" s="5">
        <v>3</v>
      </c>
      <c r="E820" s="3">
        <v>4</v>
      </c>
    </row>
    <row r="821" spans="1:5" x14ac:dyDescent="0.25">
      <c r="A821">
        <v>820</v>
      </c>
      <c r="C821" s="2">
        <v>2</v>
      </c>
      <c r="D821" s="5">
        <v>3</v>
      </c>
    </row>
    <row r="822" spans="1:5" x14ac:dyDescent="0.25">
      <c r="A822">
        <v>821</v>
      </c>
      <c r="C822" s="2">
        <v>2</v>
      </c>
      <c r="D822" s="5">
        <v>3</v>
      </c>
    </row>
    <row r="823" spans="1:5" x14ac:dyDescent="0.25">
      <c r="A823">
        <v>822</v>
      </c>
      <c r="C823" s="2">
        <v>2</v>
      </c>
      <c r="D823" s="5">
        <v>3</v>
      </c>
    </row>
    <row r="824" spans="1:5" x14ac:dyDescent="0.25">
      <c r="A824">
        <v>823</v>
      </c>
      <c r="C824" s="2">
        <v>2</v>
      </c>
      <c r="D824" s="5">
        <v>3</v>
      </c>
    </row>
    <row r="825" spans="1:5" x14ac:dyDescent="0.25">
      <c r="A825">
        <v>824</v>
      </c>
      <c r="C825" s="2">
        <v>2</v>
      </c>
      <c r="D825" s="5">
        <v>3</v>
      </c>
    </row>
    <row r="826" spans="1:5" x14ac:dyDescent="0.25">
      <c r="A826">
        <v>825</v>
      </c>
      <c r="C826" s="2">
        <v>2</v>
      </c>
      <c r="D826" s="5">
        <v>3</v>
      </c>
    </row>
    <row r="827" spans="1:5" x14ac:dyDescent="0.25">
      <c r="A827">
        <v>826</v>
      </c>
      <c r="C827" s="2">
        <v>2</v>
      </c>
      <c r="D827" s="5">
        <v>3</v>
      </c>
    </row>
    <row r="828" spans="1:5" x14ac:dyDescent="0.25">
      <c r="A828">
        <v>827</v>
      </c>
      <c r="C828" s="2">
        <v>2</v>
      </c>
      <c r="D828" s="5">
        <v>3</v>
      </c>
    </row>
    <row r="829" spans="1:5" x14ac:dyDescent="0.25">
      <c r="A829">
        <v>828</v>
      </c>
      <c r="C829" s="2">
        <v>2</v>
      </c>
      <c r="D829" s="5">
        <v>3</v>
      </c>
    </row>
    <row r="830" spans="1:5" x14ac:dyDescent="0.25">
      <c r="A830">
        <v>829</v>
      </c>
      <c r="C830" s="2">
        <v>2</v>
      </c>
      <c r="D830" s="5">
        <v>3</v>
      </c>
    </row>
    <row r="831" spans="1:5" x14ac:dyDescent="0.25">
      <c r="A831">
        <v>830</v>
      </c>
      <c r="C831" s="2">
        <v>2</v>
      </c>
      <c r="D831" s="5">
        <v>3</v>
      </c>
    </row>
    <row r="832" spans="1:5" x14ac:dyDescent="0.25">
      <c r="A832">
        <v>831</v>
      </c>
      <c r="C832" s="2">
        <v>2</v>
      </c>
      <c r="D832" s="5">
        <v>3</v>
      </c>
      <c r="E832" s="3">
        <v>4</v>
      </c>
    </row>
    <row r="833" spans="1:5" x14ac:dyDescent="0.25">
      <c r="A833">
        <v>832</v>
      </c>
      <c r="B833" s="4">
        <v>1</v>
      </c>
      <c r="D833" s="5">
        <v>3</v>
      </c>
      <c r="E833" s="3">
        <v>4</v>
      </c>
    </row>
    <row r="834" spans="1:5" x14ac:dyDescent="0.25">
      <c r="A834">
        <v>833</v>
      </c>
      <c r="B834" s="4">
        <v>1</v>
      </c>
      <c r="E834" s="3">
        <v>4</v>
      </c>
    </row>
    <row r="835" spans="1:5" x14ac:dyDescent="0.25">
      <c r="A835">
        <v>834</v>
      </c>
      <c r="B835" s="4">
        <v>1</v>
      </c>
      <c r="E835" s="3">
        <v>4</v>
      </c>
    </row>
    <row r="836" spans="1:5" x14ac:dyDescent="0.25">
      <c r="A836">
        <v>835</v>
      </c>
      <c r="B836" s="4">
        <v>1</v>
      </c>
      <c r="E836" s="3">
        <v>4</v>
      </c>
    </row>
    <row r="837" spans="1:5" x14ac:dyDescent="0.25">
      <c r="A837">
        <v>836</v>
      </c>
      <c r="B837" s="4">
        <v>1</v>
      </c>
      <c r="E837" s="3">
        <v>4</v>
      </c>
    </row>
    <row r="838" spans="1:5" x14ac:dyDescent="0.25">
      <c r="A838">
        <v>837</v>
      </c>
      <c r="B838" s="4">
        <v>1</v>
      </c>
      <c r="E838" s="3">
        <v>4</v>
      </c>
    </row>
    <row r="839" spans="1:5" x14ac:dyDescent="0.25">
      <c r="A839">
        <v>838</v>
      </c>
      <c r="B839" s="4">
        <v>1</v>
      </c>
      <c r="E839" s="3">
        <v>4</v>
      </c>
    </row>
    <row r="840" spans="1:5" x14ac:dyDescent="0.25">
      <c r="A840">
        <v>839</v>
      </c>
      <c r="B840" s="4">
        <v>1</v>
      </c>
      <c r="E840" s="3">
        <v>4</v>
      </c>
    </row>
    <row r="841" spans="1:5" x14ac:dyDescent="0.25">
      <c r="A841">
        <v>840</v>
      </c>
      <c r="B841" s="4">
        <v>1</v>
      </c>
      <c r="E841" s="3">
        <v>4</v>
      </c>
    </row>
    <row r="842" spans="1:5" x14ac:dyDescent="0.25">
      <c r="A842">
        <v>841</v>
      </c>
      <c r="B842" s="4">
        <v>1</v>
      </c>
      <c r="E842" s="3">
        <v>4</v>
      </c>
    </row>
    <row r="843" spans="1:5" x14ac:dyDescent="0.25">
      <c r="A843">
        <v>842</v>
      </c>
      <c r="B843" s="4">
        <v>1</v>
      </c>
      <c r="E843" s="3">
        <v>4</v>
      </c>
    </row>
    <row r="844" spans="1:5" x14ac:dyDescent="0.25">
      <c r="A844">
        <v>843</v>
      </c>
      <c r="B844" s="4">
        <v>1</v>
      </c>
      <c r="E844" s="3">
        <v>4</v>
      </c>
    </row>
    <row r="845" spans="1:5" x14ac:dyDescent="0.25">
      <c r="A845">
        <v>844</v>
      </c>
      <c r="B845" s="4">
        <v>1</v>
      </c>
      <c r="C845" s="2">
        <v>2</v>
      </c>
      <c r="E845" s="3">
        <v>4</v>
      </c>
    </row>
    <row r="846" spans="1:5" x14ac:dyDescent="0.25">
      <c r="A846">
        <v>845</v>
      </c>
      <c r="B846" s="4">
        <v>1</v>
      </c>
      <c r="C846" s="2">
        <v>2</v>
      </c>
      <c r="E846" s="3">
        <v>4</v>
      </c>
    </row>
    <row r="847" spans="1:5" x14ac:dyDescent="0.25">
      <c r="A847">
        <v>846</v>
      </c>
      <c r="C847" s="2">
        <v>2</v>
      </c>
      <c r="D847" s="5">
        <v>3</v>
      </c>
    </row>
    <row r="848" spans="1:5" x14ac:dyDescent="0.25">
      <c r="A848">
        <v>847</v>
      </c>
      <c r="C848" s="2">
        <v>2</v>
      </c>
      <c r="D848" s="5">
        <v>3</v>
      </c>
    </row>
    <row r="849" spans="1:8" x14ac:dyDescent="0.25">
      <c r="A849">
        <v>848</v>
      </c>
      <c r="C849" s="2">
        <v>2</v>
      </c>
      <c r="D849" s="5">
        <v>3</v>
      </c>
    </row>
    <row r="850" spans="1:8" x14ac:dyDescent="0.25">
      <c r="A850">
        <v>849</v>
      </c>
      <c r="C850" s="2">
        <v>2</v>
      </c>
      <c r="D850" s="5">
        <v>3</v>
      </c>
    </row>
    <row r="851" spans="1:8" x14ac:dyDescent="0.25">
      <c r="A851">
        <v>850</v>
      </c>
      <c r="C851" s="2">
        <v>2</v>
      </c>
      <c r="D851" s="5">
        <v>3</v>
      </c>
    </row>
    <row r="852" spans="1:8" x14ac:dyDescent="0.25">
      <c r="A852">
        <v>851</v>
      </c>
      <c r="C852" s="2">
        <v>2</v>
      </c>
      <c r="D852" s="5">
        <v>3</v>
      </c>
    </row>
    <row r="853" spans="1:8" x14ac:dyDescent="0.25">
      <c r="A853">
        <v>852</v>
      </c>
      <c r="C853" s="2">
        <v>2</v>
      </c>
      <c r="D853" s="5">
        <v>3</v>
      </c>
    </row>
    <row r="854" spans="1:8" x14ac:dyDescent="0.25">
      <c r="A854">
        <v>853</v>
      </c>
      <c r="C854" s="2">
        <v>2</v>
      </c>
      <c r="D854" s="5">
        <v>3</v>
      </c>
    </row>
    <row r="855" spans="1:8" x14ac:dyDescent="0.25">
      <c r="A855">
        <v>854</v>
      </c>
      <c r="C855" s="2">
        <v>2</v>
      </c>
      <c r="D855" s="5">
        <v>3</v>
      </c>
    </row>
    <row r="856" spans="1:8" x14ac:dyDescent="0.25">
      <c r="A856">
        <v>855</v>
      </c>
      <c r="C856" s="2">
        <v>2</v>
      </c>
      <c r="D856" s="5">
        <v>3</v>
      </c>
    </row>
    <row r="857" spans="1:8" x14ac:dyDescent="0.25">
      <c r="A857">
        <v>856</v>
      </c>
      <c r="B857" s="4">
        <v>1</v>
      </c>
      <c r="C857" s="2">
        <v>2</v>
      </c>
      <c r="D857" s="5">
        <v>3</v>
      </c>
      <c r="H857" s="3" t="s">
        <v>233</v>
      </c>
    </row>
    <row r="858" spans="1:8" x14ac:dyDescent="0.25">
      <c r="A858">
        <v>857</v>
      </c>
      <c r="B858" s="4">
        <v>1</v>
      </c>
      <c r="D858" s="5">
        <v>3</v>
      </c>
      <c r="H858" s="3" t="s">
        <v>233</v>
      </c>
    </row>
    <row r="859" spans="1:8" x14ac:dyDescent="0.25">
      <c r="A859">
        <v>858</v>
      </c>
      <c r="B859" s="4">
        <v>1</v>
      </c>
      <c r="D859" s="5">
        <v>3</v>
      </c>
      <c r="H859" s="3" t="s">
        <v>233</v>
      </c>
    </row>
    <row r="860" spans="1:8" x14ac:dyDescent="0.25">
      <c r="A860">
        <v>859</v>
      </c>
      <c r="B860" s="4">
        <v>1</v>
      </c>
      <c r="H860" s="3" t="s">
        <v>233</v>
      </c>
    </row>
    <row r="861" spans="1:8" x14ac:dyDescent="0.25">
      <c r="A861">
        <v>860</v>
      </c>
      <c r="B861" s="4">
        <v>1</v>
      </c>
      <c r="H861" s="3" t="s">
        <v>233</v>
      </c>
    </row>
    <row r="862" spans="1:8" x14ac:dyDescent="0.25">
      <c r="A862">
        <v>861</v>
      </c>
      <c r="B862" s="4">
        <v>1</v>
      </c>
      <c r="H862" s="3" t="s">
        <v>233</v>
      </c>
    </row>
    <row r="863" spans="1:8" x14ac:dyDescent="0.25">
      <c r="A863">
        <v>862</v>
      </c>
      <c r="B863" s="4">
        <v>1</v>
      </c>
      <c r="H863" s="3" t="s">
        <v>233</v>
      </c>
    </row>
    <row r="864" spans="1:8" x14ac:dyDescent="0.25">
      <c r="A864">
        <v>863</v>
      </c>
      <c r="B864" s="4">
        <v>1</v>
      </c>
      <c r="H864" s="3" t="s">
        <v>233</v>
      </c>
    </row>
    <row r="865" spans="1:8" x14ac:dyDescent="0.25">
      <c r="A865">
        <v>864</v>
      </c>
      <c r="B865" s="4">
        <v>1</v>
      </c>
      <c r="H865" s="3" t="s">
        <v>233</v>
      </c>
    </row>
    <row r="866" spans="1:8" x14ac:dyDescent="0.25">
      <c r="A866">
        <v>865</v>
      </c>
      <c r="B866" s="4">
        <v>1</v>
      </c>
      <c r="H866" s="3" t="s">
        <v>233</v>
      </c>
    </row>
    <row r="867" spans="1:8" x14ac:dyDescent="0.25">
      <c r="A867">
        <v>866</v>
      </c>
      <c r="B867" s="4">
        <v>1</v>
      </c>
      <c r="C867" s="2">
        <v>2</v>
      </c>
      <c r="H867" s="3" t="s">
        <v>233</v>
      </c>
    </row>
    <row r="868" spans="1:8" x14ac:dyDescent="0.25">
      <c r="A868">
        <v>867</v>
      </c>
      <c r="B868" s="4">
        <v>1</v>
      </c>
      <c r="C868" s="2">
        <v>2</v>
      </c>
      <c r="H868" s="3" t="s">
        <v>233</v>
      </c>
    </row>
    <row r="869" spans="1:8" x14ac:dyDescent="0.25">
      <c r="A869">
        <v>868</v>
      </c>
      <c r="B869" s="4">
        <v>1</v>
      </c>
      <c r="C869" s="2">
        <v>2</v>
      </c>
      <c r="H869" s="3" t="s">
        <v>233</v>
      </c>
    </row>
    <row r="870" spans="1:8" x14ac:dyDescent="0.25">
      <c r="A870">
        <v>869</v>
      </c>
      <c r="C870" s="2">
        <v>2</v>
      </c>
      <c r="G870" s="5" t="s">
        <v>234</v>
      </c>
    </row>
    <row r="871" spans="1:8" x14ac:dyDescent="0.25">
      <c r="A871">
        <v>870</v>
      </c>
      <c r="C871" s="2">
        <v>2</v>
      </c>
      <c r="G871" s="5" t="s">
        <v>234</v>
      </c>
    </row>
    <row r="872" spans="1:8" x14ac:dyDescent="0.25">
      <c r="A872">
        <v>871</v>
      </c>
      <c r="C872" s="2">
        <v>2</v>
      </c>
      <c r="G872" s="5" t="s">
        <v>234</v>
      </c>
    </row>
    <row r="873" spans="1:8" x14ac:dyDescent="0.25">
      <c r="A873">
        <v>872</v>
      </c>
      <c r="C873" s="2">
        <v>2</v>
      </c>
      <c r="G873" s="5" t="s">
        <v>234</v>
      </c>
    </row>
    <row r="874" spans="1:8" x14ac:dyDescent="0.25">
      <c r="A874">
        <v>873</v>
      </c>
      <c r="C874" s="2">
        <v>2</v>
      </c>
      <c r="G874" s="5" t="s">
        <v>234</v>
      </c>
    </row>
    <row r="875" spans="1:8" x14ac:dyDescent="0.25">
      <c r="A875">
        <v>874</v>
      </c>
      <c r="C875" s="2">
        <v>2</v>
      </c>
      <c r="G875" s="5" t="s">
        <v>234</v>
      </c>
    </row>
    <row r="876" spans="1:8" x14ac:dyDescent="0.25">
      <c r="A876">
        <v>875</v>
      </c>
      <c r="C876" s="2">
        <v>2</v>
      </c>
      <c r="G876" s="5" t="s">
        <v>234</v>
      </c>
    </row>
    <row r="877" spans="1:8" x14ac:dyDescent="0.25">
      <c r="A877">
        <v>876</v>
      </c>
      <c r="C877" s="2">
        <v>2</v>
      </c>
      <c r="G877" s="5" t="s">
        <v>234</v>
      </c>
    </row>
    <row r="878" spans="1:8" x14ac:dyDescent="0.25">
      <c r="A878">
        <v>877</v>
      </c>
      <c r="C878" s="2">
        <v>2</v>
      </c>
      <c r="G878" s="5" t="s">
        <v>234</v>
      </c>
    </row>
    <row r="879" spans="1:8" x14ac:dyDescent="0.25">
      <c r="A879">
        <v>878</v>
      </c>
      <c r="C879" s="2">
        <v>2</v>
      </c>
      <c r="G879" s="5" t="s">
        <v>234</v>
      </c>
    </row>
    <row r="880" spans="1:8" x14ac:dyDescent="0.25">
      <c r="A880">
        <v>879</v>
      </c>
      <c r="B880" s="4">
        <v>1</v>
      </c>
      <c r="C880" s="2">
        <v>2</v>
      </c>
      <c r="G880" s="5" t="s">
        <v>234</v>
      </c>
    </row>
    <row r="881" spans="1:8" x14ac:dyDescent="0.25">
      <c r="A881">
        <v>880</v>
      </c>
      <c r="B881" s="4">
        <v>1</v>
      </c>
    </row>
    <row r="882" spans="1:8" x14ac:dyDescent="0.25">
      <c r="A882">
        <v>881</v>
      </c>
      <c r="B882" s="4">
        <v>1</v>
      </c>
      <c r="H882" s="3" t="s">
        <v>233</v>
      </c>
    </row>
    <row r="883" spans="1:8" x14ac:dyDescent="0.25">
      <c r="A883">
        <v>882</v>
      </c>
      <c r="B883" s="4">
        <v>1</v>
      </c>
      <c r="H883" s="3" t="s">
        <v>233</v>
      </c>
    </row>
    <row r="884" spans="1:8" x14ac:dyDescent="0.25">
      <c r="A884">
        <v>883</v>
      </c>
      <c r="B884" s="4">
        <v>1</v>
      </c>
      <c r="H884" s="3" t="s">
        <v>233</v>
      </c>
    </row>
    <row r="885" spans="1:8" x14ac:dyDescent="0.25">
      <c r="A885">
        <v>884</v>
      </c>
      <c r="B885" s="4">
        <v>1</v>
      </c>
      <c r="H885" s="3" t="s">
        <v>233</v>
      </c>
    </row>
    <row r="886" spans="1:8" x14ac:dyDescent="0.25">
      <c r="A886">
        <v>885</v>
      </c>
      <c r="B886" s="4">
        <v>1</v>
      </c>
      <c r="H886" s="3" t="s">
        <v>233</v>
      </c>
    </row>
    <row r="887" spans="1:8" x14ac:dyDescent="0.25">
      <c r="A887">
        <v>886</v>
      </c>
      <c r="B887" s="4">
        <v>1</v>
      </c>
      <c r="H887" s="3" t="s">
        <v>233</v>
      </c>
    </row>
    <row r="888" spans="1:8" x14ac:dyDescent="0.25">
      <c r="A888">
        <v>887</v>
      </c>
      <c r="B888" s="4">
        <v>1</v>
      </c>
      <c r="H888" s="3" t="s">
        <v>233</v>
      </c>
    </row>
    <row r="889" spans="1:8" x14ac:dyDescent="0.25">
      <c r="A889">
        <v>888</v>
      </c>
      <c r="B889" s="4">
        <v>1</v>
      </c>
      <c r="H889" s="3" t="s">
        <v>233</v>
      </c>
    </row>
    <row r="890" spans="1:8" x14ac:dyDescent="0.25">
      <c r="A890">
        <v>889</v>
      </c>
      <c r="B890" s="4">
        <v>1</v>
      </c>
      <c r="C890" s="2">
        <v>2</v>
      </c>
      <c r="H890" s="3" t="s">
        <v>233</v>
      </c>
    </row>
    <row r="891" spans="1:8" x14ac:dyDescent="0.25">
      <c r="A891">
        <v>890</v>
      </c>
      <c r="B891" s="4">
        <v>1</v>
      </c>
      <c r="C891" s="2">
        <v>2</v>
      </c>
      <c r="H891" s="3" t="s">
        <v>233</v>
      </c>
    </row>
    <row r="892" spans="1:8" x14ac:dyDescent="0.25">
      <c r="A892">
        <v>891</v>
      </c>
      <c r="B892" s="4">
        <v>1</v>
      </c>
      <c r="C892" s="2">
        <v>2</v>
      </c>
      <c r="G892" s="5" t="s">
        <v>234</v>
      </c>
      <c r="H892" s="3" t="s">
        <v>233</v>
      </c>
    </row>
    <row r="893" spans="1:8" x14ac:dyDescent="0.25">
      <c r="A893">
        <v>892</v>
      </c>
      <c r="B893" s="4">
        <v>1</v>
      </c>
      <c r="C893" s="2">
        <v>2</v>
      </c>
      <c r="G893" s="5" t="s">
        <v>234</v>
      </c>
      <c r="H893" s="3" t="s">
        <v>233</v>
      </c>
    </row>
    <row r="894" spans="1:8" x14ac:dyDescent="0.25">
      <c r="A894">
        <v>893</v>
      </c>
      <c r="C894" s="2">
        <v>2</v>
      </c>
      <c r="G894" s="5" t="s">
        <v>234</v>
      </c>
    </row>
    <row r="895" spans="1:8" x14ac:dyDescent="0.25">
      <c r="A895">
        <v>894</v>
      </c>
      <c r="C895" s="2">
        <v>2</v>
      </c>
      <c r="G895" s="5" t="s">
        <v>234</v>
      </c>
    </row>
    <row r="896" spans="1:8" x14ac:dyDescent="0.25">
      <c r="A896">
        <v>895</v>
      </c>
      <c r="C896" s="2">
        <v>2</v>
      </c>
      <c r="G896" s="5" t="s">
        <v>234</v>
      </c>
    </row>
    <row r="897" spans="1:8" x14ac:dyDescent="0.25">
      <c r="A897">
        <v>896</v>
      </c>
      <c r="C897" s="2">
        <v>2</v>
      </c>
      <c r="G897" s="5" t="s">
        <v>234</v>
      </c>
    </row>
    <row r="898" spans="1:8" x14ac:dyDescent="0.25">
      <c r="A898">
        <v>897</v>
      </c>
      <c r="C898" s="2">
        <v>2</v>
      </c>
      <c r="G898" s="5" t="s">
        <v>234</v>
      </c>
    </row>
    <row r="899" spans="1:8" x14ac:dyDescent="0.25">
      <c r="A899">
        <v>898</v>
      </c>
      <c r="C899" s="2">
        <v>2</v>
      </c>
      <c r="G899" s="5" t="s">
        <v>234</v>
      </c>
    </row>
    <row r="900" spans="1:8" x14ac:dyDescent="0.25">
      <c r="A900">
        <v>899</v>
      </c>
      <c r="C900" s="2">
        <v>2</v>
      </c>
      <c r="G900" s="5" t="s">
        <v>234</v>
      </c>
    </row>
    <row r="901" spans="1:8" x14ac:dyDescent="0.25">
      <c r="A901">
        <v>900</v>
      </c>
      <c r="C901" s="2">
        <v>2</v>
      </c>
      <c r="G901" s="5" t="s">
        <v>234</v>
      </c>
    </row>
    <row r="902" spans="1:8" x14ac:dyDescent="0.25">
      <c r="A902">
        <v>901</v>
      </c>
      <c r="B902" s="4">
        <v>1</v>
      </c>
      <c r="C902" s="2">
        <v>2</v>
      </c>
      <c r="G902" s="5" t="s">
        <v>234</v>
      </c>
    </row>
    <row r="903" spans="1:8" x14ac:dyDescent="0.25">
      <c r="A903">
        <v>902</v>
      </c>
      <c r="B903" s="4">
        <v>1</v>
      </c>
      <c r="C903" s="2">
        <v>2</v>
      </c>
      <c r="G903" s="5" t="s">
        <v>234</v>
      </c>
    </row>
    <row r="904" spans="1:8" x14ac:dyDescent="0.25">
      <c r="A904">
        <v>903</v>
      </c>
      <c r="B904" s="4">
        <v>1</v>
      </c>
      <c r="C904" s="2">
        <v>2</v>
      </c>
      <c r="G904" s="5" t="s">
        <v>234</v>
      </c>
    </row>
    <row r="905" spans="1:8" x14ac:dyDescent="0.25">
      <c r="A905">
        <v>904</v>
      </c>
      <c r="B905" s="4">
        <v>1</v>
      </c>
      <c r="C905" s="2">
        <v>2</v>
      </c>
      <c r="G905" s="5" t="s">
        <v>234</v>
      </c>
      <c r="H905" s="3" t="s">
        <v>233</v>
      </c>
    </row>
    <row r="906" spans="1:8" x14ac:dyDescent="0.25">
      <c r="A906">
        <v>905</v>
      </c>
      <c r="B906" s="4">
        <v>1</v>
      </c>
      <c r="H906" s="3" t="s">
        <v>233</v>
      </c>
    </row>
    <row r="907" spans="1:8" x14ac:dyDescent="0.25">
      <c r="A907">
        <v>906</v>
      </c>
      <c r="B907" s="4">
        <v>1</v>
      </c>
      <c r="H907" s="3" t="s">
        <v>233</v>
      </c>
    </row>
    <row r="908" spans="1:8" x14ac:dyDescent="0.25">
      <c r="A908">
        <v>907</v>
      </c>
      <c r="B908" s="4">
        <v>1</v>
      </c>
      <c r="H908" s="3" t="s">
        <v>233</v>
      </c>
    </row>
    <row r="909" spans="1:8" x14ac:dyDescent="0.25">
      <c r="A909">
        <v>908</v>
      </c>
      <c r="B909" s="4">
        <v>1</v>
      </c>
      <c r="H909" s="3" t="s">
        <v>233</v>
      </c>
    </row>
    <row r="910" spans="1:8" x14ac:dyDescent="0.25">
      <c r="A910">
        <v>909</v>
      </c>
      <c r="B910" s="4">
        <v>1</v>
      </c>
      <c r="H910" s="3" t="s">
        <v>233</v>
      </c>
    </row>
    <row r="911" spans="1:8" x14ac:dyDescent="0.25">
      <c r="A911">
        <v>910</v>
      </c>
      <c r="B911" s="4">
        <v>1</v>
      </c>
      <c r="H911" s="3" t="s">
        <v>233</v>
      </c>
    </row>
    <row r="912" spans="1:8" x14ac:dyDescent="0.25">
      <c r="A912">
        <v>911</v>
      </c>
      <c r="B912" s="4">
        <v>1</v>
      </c>
      <c r="H912" s="3" t="s">
        <v>233</v>
      </c>
    </row>
    <row r="913" spans="1:8" x14ac:dyDescent="0.25">
      <c r="A913">
        <v>912</v>
      </c>
      <c r="B913" s="4">
        <v>1</v>
      </c>
      <c r="C913" s="2">
        <v>2</v>
      </c>
      <c r="H913" s="3" t="s">
        <v>233</v>
      </c>
    </row>
    <row r="914" spans="1:8" x14ac:dyDescent="0.25">
      <c r="A914">
        <v>913</v>
      </c>
      <c r="B914" s="4">
        <v>1</v>
      </c>
      <c r="C914" s="2">
        <v>2</v>
      </c>
      <c r="H914" s="3" t="s">
        <v>233</v>
      </c>
    </row>
    <row r="915" spans="1:8" x14ac:dyDescent="0.25">
      <c r="A915">
        <v>914</v>
      </c>
      <c r="B915" s="4">
        <v>1</v>
      </c>
      <c r="C915" s="2">
        <v>2</v>
      </c>
      <c r="H915" s="3" t="s">
        <v>233</v>
      </c>
    </row>
    <row r="916" spans="1:8" x14ac:dyDescent="0.25">
      <c r="A916">
        <v>915</v>
      </c>
      <c r="B916" s="4">
        <v>1</v>
      </c>
      <c r="C916" s="2">
        <v>2</v>
      </c>
      <c r="H916" s="3" t="s">
        <v>233</v>
      </c>
    </row>
    <row r="917" spans="1:8" x14ac:dyDescent="0.25">
      <c r="A917">
        <v>916</v>
      </c>
      <c r="B917" s="4">
        <v>1</v>
      </c>
      <c r="C917" s="2">
        <v>2</v>
      </c>
      <c r="D917" s="5">
        <v>3</v>
      </c>
      <c r="H917" s="3" t="s">
        <v>233</v>
      </c>
    </row>
    <row r="918" spans="1:8" x14ac:dyDescent="0.25">
      <c r="A918">
        <v>917</v>
      </c>
      <c r="C918" s="2">
        <v>2</v>
      </c>
      <c r="D918" s="5">
        <v>3</v>
      </c>
      <c r="H918" s="3" t="s">
        <v>233</v>
      </c>
    </row>
    <row r="919" spans="1:8" x14ac:dyDescent="0.25">
      <c r="A919">
        <v>918</v>
      </c>
      <c r="C919" s="2">
        <v>2</v>
      </c>
      <c r="D919" s="5">
        <v>3</v>
      </c>
    </row>
    <row r="920" spans="1:8" x14ac:dyDescent="0.25">
      <c r="A920">
        <v>919</v>
      </c>
      <c r="C920" s="2">
        <v>2</v>
      </c>
      <c r="D920" s="5">
        <v>3</v>
      </c>
    </row>
    <row r="921" spans="1:8" x14ac:dyDescent="0.25">
      <c r="A921">
        <v>920</v>
      </c>
      <c r="C921" s="2">
        <v>2</v>
      </c>
      <c r="D921" s="5">
        <v>3</v>
      </c>
    </row>
    <row r="922" spans="1:8" x14ac:dyDescent="0.25">
      <c r="A922">
        <v>921</v>
      </c>
      <c r="C922" s="2">
        <v>2</v>
      </c>
      <c r="D922" s="5">
        <v>3</v>
      </c>
    </row>
    <row r="923" spans="1:8" x14ac:dyDescent="0.25">
      <c r="A923">
        <v>922</v>
      </c>
      <c r="C923" s="2">
        <v>2</v>
      </c>
      <c r="D923" s="5">
        <v>3</v>
      </c>
    </row>
    <row r="924" spans="1:8" x14ac:dyDescent="0.25">
      <c r="A924">
        <v>923</v>
      </c>
      <c r="C924" s="2">
        <v>2</v>
      </c>
      <c r="D924" s="5">
        <v>3</v>
      </c>
    </row>
    <row r="925" spans="1:8" x14ac:dyDescent="0.25">
      <c r="A925">
        <v>924</v>
      </c>
      <c r="C925" s="2">
        <v>2</v>
      </c>
      <c r="D925" s="5">
        <v>3</v>
      </c>
    </row>
    <row r="926" spans="1:8" x14ac:dyDescent="0.25">
      <c r="A926">
        <v>925</v>
      </c>
      <c r="C926" s="2">
        <v>2</v>
      </c>
      <c r="D926" s="5">
        <v>3</v>
      </c>
    </row>
    <row r="927" spans="1:8" x14ac:dyDescent="0.25">
      <c r="A927">
        <v>926</v>
      </c>
      <c r="C927" s="2">
        <v>2</v>
      </c>
      <c r="D927" s="5">
        <v>3</v>
      </c>
    </row>
    <row r="928" spans="1:8" x14ac:dyDescent="0.25">
      <c r="A928">
        <v>927</v>
      </c>
      <c r="B928" s="4">
        <v>1</v>
      </c>
      <c r="C928" s="2">
        <v>2</v>
      </c>
      <c r="D928" s="5">
        <v>3</v>
      </c>
    </row>
    <row r="929" spans="1:5" x14ac:dyDescent="0.25">
      <c r="A929">
        <v>928</v>
      </c>
      <c r="B929" s="4">
        <v>1</v>
      </c>
      <c r="C929" s="2">
        <v>2</v>
      </c>
      <c r="D929" s="5">
        <v>3</v>
      </c>
    </row>
    <row r="930" spans="1:5" x14ac:dyDescent="0.25">
      <c r="A930">
        <v>929</v>
      </c>
      <c r="B930" s="4">
        <v>1</v>
      </c>
      <c r="C930" s="2">
        <v>2</v>
      </c>
      <c r="D930" s="5">
        <v>3</v>
      </c>
    </row>
    <row r="931" spans="1:5" x14ac:dyDescent="0.25">
      <c r="A931">
        <v>930</v>
      </c>
      <c r="B931" s="4">
        <v>1</v>
      </c>
      <c r="E931" s="3">
        <v>4</v>
      </c>
    </row>
    <row r="932" spans="1:5" x14ac:dyDescent="0.25">
      <c r="A932">
        <v>931</v>
      </c>
      <c r="B932" s="4">
        <v>1</v>
      </c>
      <c r="E932" s="3">
        <v>4</v>
      </c>
    </row>
    <row r="933" spans="1:5" x14ac:dyDescent="0.25">
      <c r="A933">
        <v>932</v>
      </c>
      <c r="B933" s="4">
        <v>1</v>
      </c>
      <c r="E933" s="3">
        <v>4</v>
      </c>
    </row>
    <row r="934" spans="1:5" x14ac:dyDescent="0.25">
      <c r="A934">
        <v>933</v>
      </c>
      <c r="B934" s="4">
        <v>1</v>
      </c>
      <c r="E934" s="3">
        <v>4</v>
      </c>
    </row>
    <row r="935" spans="1:5" x14ac:dyDescent="0.25">
      <c r="A935">
        <v>934</v>
      </c>
      <c r="B935" s="4">
        <v>1</v>
      </c>
      <c r="E935" s="3">
        <v>4</v>
      </c>
    </row>
    <row r="936" spans="1:5" x14ac:dyDescent="0.25">
      <c r="A936">
        <v>935</v>
      </c>
      <c r="B936" s="4">
        <v>1</v>
      </c>
      <c r="E936" s="3">
        <v>4</v>
      </c>
    </row>
    <row r="937" spans="1:5" x14ac:dyDescent="0.25">
      <c r="A937">
        <v>936</v>
      </c>
      <c r="B937" s="4">
        <v>1</v>
      </c>
      <c r="E937" s="3">
        <v>4</v>
      </c>
    </row>
    <row r="938" spans="1:5" x14ac:dyDescent="0.25">
      <c r="A938">
        <v>937</v>
      </c>
      <c r="B938" s="4">
        <v>1</v>
      </c>
      <c r="E938" s="3">
        <v>4</v>
      </c>
    </row>
    <row r="939" spans="1:5" x14ac:dyDescent="0.25">
      <c r="A939">
        <v>938</v>
      </c>
      <c r="B939" s="4">
        <v>1</v>
      </c>
      <c r="E939" s="3">
        <v>4</v>
      </c>
    </row>
    <row r="940" spans="1:5" x14ac:dyDescent="0.25">
      <c r="A940">
        <v>939</v>
      </c>
      <c r="B940" s="4">
        <v>1</v>
      </c>
      <c r="E940" s="3">
        <v>4</v>
      </c>
    </row>
    <row r="941" spans="1:5" x14ac:dyDescent="0.25">
      <c r="A941">
        <v>940</v>
      </c>
      <c r="C941" s="2">
        <v>2</v>
      </c>
      <c r="E941" s="3">
        <v>4</v>
      </c>
    </row>
    <row r="942" spans="1:5" x14ac:dyDescent="0.25">
      <c r="A942">
        <v>941</v>
      </c>
      <c r="C942" s="2">
        <v>2</v>
      </c>
      <c r="E942" s="3">
        <v>4</v>
      </c>
    </row>
    <row r="943" spans="1:5" x14ac:dyDescent="0.25">
      <c r="A943">
        <v>942</v>
      </c>
      <c r="C943" s="2">
        <v>2</v>
      </c>
      <c r="D943" s="5">
        <v>3</v>
      </c>
      <c r="E943" s="3">
        <v>4</v>
      </c>
    </row>
    <row r="944" spans="1:5" x14ac:dyDescent="0.25">
      <c r="A944">
        <v>943</v>
      </c>
      <c r="C944" s="2">
        <v>2</v>
      </c>
      <c r="D944" s="5">
        <v>3</v>
      </c>
    </row>
    <row r="945" spans="1:5" x14ac:dyDescent="0.25">
      <c r="A945">
        <v>944</v>
      </c>
      <c r="C945" s="2">
        <v>2</v>
      </c>
      <c r="D945" s="5">
        <v>3</v>
      </c>
    </row>
    <row r="946" spans="1:5" x14ac:dyDescent="0.25">
      <c r="A946">
        <v>945</v>
      </c>
      <c r="C946" s="2">
        <v>2</v>
      </c>
      <c r="D946" s="5">
        <v>3</v>
      </c>
    </row>
    <row r="947" spans="1:5" x14ac:dyDescent="0.25">
      <c r="A947">
        <v>946</v>
      </c>
      <c r="C947" s="2">
        <v>2</v>
      </c>
      <c r="D947" s="5">
        <v>3</v>
      </c>
    </row>
    <row r="948" spans="1:5" x14ac:dyDescent="0.25">
      <c r="A948">
        <v>947</v>
      </c>
      <c r="C948" s="2">
        <v>2</v>
      </c>
      <c r="D948" s="5">
        <v>3</v>
      </c>
    </row>
    <row r="949" spans="1:5" x14ac:dyDescent="0.25">
      <c r="A949">
        <v>948</v>
      </c>
      <c r="C949" s="2">
        <v>2</v>
      </c>
      <c r="D949" s="5">
        <v>3</v>
      </c>
    </row>
    <row r="950" spans="1:5" x14ac:dyDescent="0.25">
      <c r="A950">
        <v>949</v>
      </c>
      <c r="C950" s="2">
        <v>2</v>
      </c>
      <c r="D950" s="5">
        <v>3</v>
      </c>
    </row>
    <row r="951" spans="1:5" x14ac:dyDescent="0.25">
      <c r="A951">
        <v>950</v>
      </c>
      <c r="C951" s="2">
        <v>2</v>
      </c>
      <c r="D951" s="5">
        <v>3</v>
      </c>
    </row>
    <row r="952" spans="1:5" x14ac:dyDescent="0.25">
      <c r="A952">
        <v>951</v>
      </c>
      <c r="B952" s="4">
        <v>1</v>
      </c>
      <c r="C952" s="2">
        <v>2</v>
      </c>
      <c r="D952" s="5">
        <v>3</v>
      </c>
    </row>
    <row r="953" spans="1:5" x14ac:dyDescent="0.25">
      <c r="A953">
        <v>952</v>
      </c>
      <c r="B953" s="4">
        <v>1</v>
      </c>
      <c r="C953" s="2">
        <v>2</v>
      </c>
      <c r="D953" s="5">
        <v>3</v>
      </c>
    </row>
    <row r="954" spans="1:5" x14ac:dyDescent="0.25">
      <c r="A954">
        <v>953</v>
      </c>
      <c r="B954" s="4">
        <v>1</v>
      </c>
      <c r="D954" s="5">
        <v>3</v>
      </c>
    </row>
    <row r="955" spans="1:5" x14ac:dyDescent="0.25">
      <c r="A955">
        <v>954</v>
      </c>
      <c r="B955" s="4">
        <v>1</v>
      </c>
      <c r="D955" s="5">
        <v>3</v>
      </c>
    </row>
    <row r="956" spans="1:5" x14ac:dyDescent="0.25">
      <c r="A956">
        <v>955</v>
      </c>
      <c r="B956" s="4">
        <v>1</v>
      </c>
    </row>
    <row r="957" spans="1:5" x14ac:dyDescent="0.25">
      <c r="A957">
        <v>956</v>
      </c>
      <c r="B957" s="4">
        <v>1</v>
      </c>
      <c r="E957" s="3">
        <v>4</v>
      </c>
    </row>
    <row r="958" spans="1:5" x14ac:dyDescent="0.25">
      <c r="A958">
        <v>957</v>
      </c>
      <c r="B958" s="4">
        <v>1</v>
      </c>
      <c r="E958" s="3">
        <v>4</v>
      </c>
    </row>
    <row r="959" spans="1:5" x14ac:dyDescent="0.25">
      <c r="A959">
        <v>958</v>
      </c>
      <c r="B959" s="4">
        <v>1</v>
      </c>
      <c r="E959" s="3">
        <v>4</v>
      </c>
    </row>
    <row r="960" spans="1:5" x14ac:dyDescent="0.25">
      <c r="A960">
        <v>959</v>
      </c>
      <c r="B960" s="4">
        <v>1</v>
      </c>
      <c r="E960" s="3">
        <v>4</v>
      </c>
    </row>
    <row r="961" spans="1:5" x14ac:dyDescent="0.25">
      <c r="A961">
        <v>960</v>
      </c>
      <c r="B961" s="4">
        <v>1</v>
      </c>
      <c r="E961" s="3">
        <v>4</v>
      </c>
    </row>
    <row r="962" spans="1:5" x14ac:dyDescent="0.25">
      <c r="A962">
        <v>961</v>
      </c>
      <c r="B962" s="4">
        <v>1</v>
      </c>
      <c r="E962" s="3">
        <v>4</v>
      </c>
    </row>
    <row r="963" spans="1:5" x14ac:dyDescent="0.25">
      <c r="A963">
        <v>962</v>
      </c>
      <c r="B963" s="4">
        <v>1</v>
      </c>
      <c r="C963" s="2">
        <v>2</v>
      </c>
      <c r="E963" s="3">
        <v>4</v>
      </c>
    </row>
    <row r="964" spans="1:5" x14ac:dyDescent="0.25">
      <c r="A964">
        <v>963</v>
      </c>
      <c r="C964" s="2">
        <v>2</v>
      </c>
      <c r="E964" s="3">
        <v>4</v>
      </c>
    </row>
    <row r="965" spans="1:5" x14ac:dyDescent="0.25">
      <c r="A965">
        <v>964</v>
      </c>
      <c r="C965" s="2">
        <v>2</v>
      </c>
      <c r="E965" s="3">
        <v>4</v>
      </c>
    </row>
    <row r="966" spans="1:5" x14ac:dyDescent="0.25">
      <c r="A966">
        <v>965</v>
      </c>
      <c r="C966" s="2">
        <v>2</v>
      </c>
      <c r="E966" s="3">
        <v>4</v>
      </c>
    </row>
    <row r="967" spans="1:5" x14ac:dyDescent="0.25">
      <c r="A967">
        <v>966</v>
      </c>
      <c r="C967" s="2">
        <v>2</v>
      </c>
      <c r="D967" s="5">
        <v>3</v>
      </c>
      <c r="E967" s="3">
        <v>4</v>
      </c>
    </row>
    <row r="968" spans="1:5" x14ac:dyDescent="0.25">
      <c r="A968">
        <v>967</v>
      </c>
      <c r="C968" s="2">
        <v>2</v>
      </c>
      <c r="D968" s="5">
        <v>3</v>
      </c>
      <c r="E968" s="3">
        <v>4</v>
      </c>
    </row>
    <row r="969" spans="1:5" x14ac:dyDescent="0.25">
      <c r="A969">
        <v>968</v>
      </c>
      <c r="C969" s="2">
        <v>2</v>
      </c>
      <c r="D969" s="5">
        <v>3</v>
      </c>
    </row>
    <row r="970" spans="1:5" x14ac:dyDescent="0.25">
      <c r="A970">
        <v>969</v>
      </c>
      <c r="C970" s="2">
        <v>2</v>
      </c>
      <c r="D970" s="5">
        <v>3</v>
      </c>
    </row>
    <row r="971" spans="1:5" x14ac:dyDescent="0.25">
      <c r="A971">
        <v>970</v>
      </c>
      <c r="C971" s="2">
        <v>2</v>
      </c>
      <c r="D971" s="5">
        <v>3</v>
      </c>
    </row>
    <row r="972" spans="1:5" x14ac:dyDescent="0.25">
      <c r="A972">
        <v>971</v>
      </c>
      <c r="C972" s="2">
        <v>2</v>
      </c>
      <c r="D972" s="5">
        <v>3</v>
      </c>
    </row>
    <row r="973" spans="1:5" x14ac:dyDescent="0.25">
      <c r="A973">
        <v>972</v>
      </c>
      <c r="C973" s="2">
        <v>2</v>
      </c>
      <c r="D973" s="5">
        <v>3</v>
      </c>
    </row>
    <row r="974" spans="1:5" x14ac:dyDescent="0.25">
      <c r="A974">
        <v>973</v>
      </c>
      <c r="B974" s="4">
        <v>1</v>
      </c>
      <c r="C974" s="2">
        <v>2</v>
      </c>
      <c r="D974" s="5">
        <v>3</v>
      </c>
    </row>
    <row r="975" spans="1:5" x14ac:dyDescent="0.25">
      <c r="A975">
        <v>974</v>
      </c>
      <c r="B975" s="4">
        <v>1</v>
      </c>
      <c r="D975" s="5">
        <v>3</v>
      </c>
    </row>
    <row r="976" spans="1:5" x14ac:dyDescent="0.25">
      <c r="A976">
        <v>975</v>
      </c>
      <c r="B976" s="4">
        <v>1</v>
      </c>
      <c r="D976" s="5">
        <v>3</v>
      </c>
    </row>
    <row r="977" spans="1:5" x14ac:dyDescent="0.25">
      <c r="A977">
        <v>976</v>
      </c>
      <c r="B977" s="4">
        <v>1</v>
      </c>
      <c r="D977" s="5">
        <v>3</v>
      </c>
    </row>
    <row r="978" spans="1:5" x14ac:dyDescent="0.25">
      <c r="A978">
        <v>977</v>
      </c>
      <c r="B978" s="4">
        <v>1</v>
      </c>
      <c r="D978" s="5">
        <v>3</v>
      </c>
    </row>
    <row r="979" spans="1:5" x14ac:dyDescent="0.25">
      <c r="A979">
        <v>978</v>
      </c>
      <c r="B979" s="4">
        <v>1</v>
      </c>
    </row>
    <row r="980" spans="1:5" x14ac:dyDescent="0.25">
      <c r="A980">
        <v>979</v>
      </c>
      <c r="B980" s="4">
        <v>1</v>
      </c>
      <c r="E980" s="3">
        <v>4</v>
      </c>
    </row>
    <row r="981" spans="1:5" x14ac:dyDescent="0.25">
      <c r="A981">
        <v>980</v>
      </c>
      <c r="B981" s="4">
        <v>1</v>
      </c>
      <c r="E981" s="3">
        <v>4</v>
      </c>
    </row>
    <row r="982" spans="1:5" x14ac:dyDescent="0.25">
      <c r="A982">
        <v>981</v>
      </c>
      <c r="B982" s="4">
        <v>1</v>
      </c>
      <c r="E982" s="3">
        <v>4</v>
      </c>
    </row>
    <row r="983" spans="1:5" x14ac:dyDescent="0.25">
      <c r="A983">
        <v>982</v>
      </c>
      <c r="B983" s="4">
        <v>1</v>
      </c>
      <c r="E983" s="3">
        <v>4</v>
      </c>
    </row>
    <row r="984" spans="1:5" x14ac:dyDescent="0.25">
      <c r="A984">
        <v>983</v>
      </c>
      <c r="B984" s="4">
        <v>1</v>
      </c>
      <c r="E984" s="3">
        <v>4</v>
      </c>
    </row>
    <row r="985" spans="1:5" x14ac:dyDescent="0.25">
      <c r="A985">
        <v>984</v>
      </c>
      <c r="C985" s="2">
        <v>2</v>
      </c>
      <c r="E985" s="3">
        <v>4</v>
      </c>
    </row>
    <row r="986" spans="1:5" x14ac:dyDescent="0.25">
      <c r="A986">
        <v>985</v>
      </c>
      <c r="C986" s="2">
        <v>2</v>
      </c>
      <c r="E986" s="3">
        <v>4</v>
      </c>
    </row>
    <row r="987" spans="1:5" x14ac:dyDescent="0.25">
      <c r="A987">
        <v>986</v>
      </c>
      <c r="C987" s="2">
        <v>2</v>
      </c>
      <c r="E987" s="3">
        <v>4</v>
      </c>
    </row>
    <row r="988" spans="1:5" x14ac:dyDescent="0.25">
      <c r="A988">
        <v>987</v>
      </c>
      <c r="C988" s="2">
        <v>2</v>
      </c>
      <c r="E988" s="3">
        <v>4</v>
      </c>
    </row>
    <row r="989" spans="1:5" x14ac:dyDescent="0.25">
      <c r="A989">
        <v>988</v>
      </c>
      <c r="C989" s="2">
        <v>2</v>
      </c>
      <c r="E989" s="3">
        <v>4</v>
      </c>
    </row>
    <row r="990" spans="1:5" x14ac:dyDescent="0.25">
      <c r="A990">
        <v>989</v>
      </c>
      <c r="C990" s="2">
        <v>2</v>
      </c>
      <c r="D990" s="5">
        <v>3</v>
      </c>
      <c r="E990" s="3">
        <v>4</v>
      </c>
    </row>
    <row r="991" spans="1:5" x14ac:dyDescent="0.25">
      <c r="A991">
        <v>990</v>
      </c>
      <c r="C991" s="2">
        <v>2</v>
      </c>
      <c r="D991" s="5">
        <v>3</v>
      </c>
      <c r="E991" s="3">
        <v>4</v>
      </c>
    </row>
    <row r="992" spans="1:5" x14ac:dyDescent="0.25">
      <c r="A992">
        <v>991</v>
      </c>
      <c r="C992" s="2">
        <v>2</v>
      </c>
      <c r="D992" s="5">
        <v>3</v>
      </c>
      <c r="E992" s="3">
        <v>4</v>
      </c>
    </row>
    <row r="993" spans="1:5" x14ac:dyDescent="0.25">
      <c r="A993">
        <v>992</v>
      </c>
      <c r="C993" s="2">
        <v>2</v>
      </c>
      <c r="D993" s="5">
        <v>3</v>
      </c>
    </row>
    <row r="994" spans="1:5" x14ac:dyDescent="0.25">
      <c r="A994">
        <v>993</v>
      </c>
      <c r="C994" s="2">
        <v>2</v>
      </c>
      <c r="D994" s="5">
        <v>3</v>
      </c>
    </row>
    <row r="995" spans="1:5" x14ac:dyDescent="0.25">
      <c r="A995">
        <v>994</v>
      </c>
      <c r="B995" s="4">
        <v>1</v>
      </c>
      <c r="C995" s="2">
        <v>2</v>
      </c>
      <c r="D995" s="5">
        <v>3</v>
      </c>
    </row>
    <row r="996" spans="1:5" x14ac:dyDescent="0.25">
      <c r="A996">
        <v>995</v>
      </c>
      <c r="B996" s="4">
        <v>1</v>
      </c>
      <c r="C996" s="2">
        <v>2</v>
      </c>
      <c r="D996" s="5">
        <v>3</v>
      </c>
    </row>
    <row r="997" spans="1:5" x14ac:dyDescent="0.25">
      <c r="A997">
        <v>996</v>
      </c>
      <c r="B997" s="4">
        <v>1</v>
      </c>
      <c r="D997" s="5">
        <v>3</v>
      </c>
    </row>
    <row r="998" spans="1:5" x14ac:dyDescent="0.25">
      <c r="A998">
        <v>997</v>
      </c>
      <c r="B998" s="4">
        <v>1</v>
      </c>
      <c r="D998" s="5">
        <v>3</v>
      </c>
    </row>
    <row r="999" spans="1:5" x14ac:dyDescent="0.25">
      <c r="A999">
        <v>998</v>
      </c>
      <c r="B999" s="4">
        <v>1</v>
      </c>
      <c r="D999" s="5">
        <v>3</v>
      </c>
    </row>
    <row r="1000" spans="1:5" x14ac:dyDescent="0.25">
      <c r="A1000">
        <v>999</v>
      </c>
      <c r="B1000" s="4">
        <v>1</v>
      </c>
      <c r="D1000" s="5">
        <v>3</v>
      </c>
    </row>
    <row r="1001" spans="1:5" x14ac:dyDescent="0.25">
      <c r="A1001">
        <v>1000</v>
      </c>
      <c r="B1001" s="4">
        <v>1</v>
      </c>
      <c r="D1001" s="5">
        <v>3</v>
      </c>
    </row>
    <row r="1002" spans="1:5" x14ac:dyDescent="0.25">
      <c r="A1002">
        <v>1001</v>
      </c>
      <c r="B1002" s="4">
        <v>1</v>
      </c>
      <c r="D1002" s="5">
        <v>3</v>
      </c>
    </row>
    <row r="1003" spans="1:5" x14ac:dyDescent="0.25">
      <c r="A1003">
        <v>1002</v>
      </c>
      <c r="B1003" s="4">
        <v>1</v>
      </c>
      <c r="D1003" s="5">
        <v>3</v>
      </c>
      <c r="E1003" s="3">
        <v>4</v>
      </c>
    </row>
    <row r="1004" spans="1:5" x14ac:dyDescent="0.25">
      <c r="A1004">
        <v>1003</v>
      </c>
      <c r="B1004" s="4">
        <v>1</v>
      </c>
      <c r="E1004" s="3">
        <v>4</v>
      </c>
    </row>
    <row r="1005" spans="1:5" x14ac:dyDescent="0.25">
      <c r="A1005">
        <v>1004</v>
      </c>
      <c r="B1005" s="4">
        <v>1</v>
      </c>
      <c r="E1005" s="3">
        <v>4</v>
      </c>
    </row>
    <row r="1006" spans="1:5" x14ac:dyDescent="0.25">
      <c r="A1006">
        <v>1005</v>
      </c>
      <c r="B1006" s="4">
        <v>1</v>
      </c>
      <c r="E1006" s="3">
        <v>4</v>
      </c>
    </row>
    <row r="1007" spans="1:5" x14ac:dyDescent="0.25">
      <c r="A1007">
        <v>1006</v>
      </c>
      <c r="B1007" s="4">
        <v>1</v>
      </c>
      <c r="C1007" s="2">
        <v>2</v>
      </c>
      <c r="E1007" s="3">
        <v>4</v>
      </c>
    </row>
    <row r="1008" spans="1:5" x14ac:dyDescent="0.25">
      <c r="A1008">
        <v>1007</v>
      </c>
      <c r="C1008" s="2">
        <v>2</v>
      </c>
      <c r="E1008" s="3">
        <v>4</v>
      </c>
    </row>
    <row r="1009" spans="1:5" x14ac:dyDescent="0.25">
      <c r="A1009">
        <v>1008</v>
      </c>
      <c r="C1009" s="2">
        <v>2</v>
      </c>
      <c r="E1009" s="3">
        <v>4</v>
      </c>
    </row>
    <row r="1010" spans="1:5" x14ac:dyDescent="0.25">
      <c r="A1010">
        <v>1009</v>
      </c>
      <c r="C1010" s="2">
        <v>2</v>
      </c>
      <c r="E1010" s="3">
        <v>4</v>
      </c>
    </row>
    <row r="1011" spans="1:5" x14ac:dyDescent="0.25">
      <c r="A1011">
        <v>1010</v>
      </c>
      <c r="C1011" s="2">
        <v>2</v>
      </c>
      <c r="E1011" s="3">
        <v>4</v>
      </c>
    </row>
    <row r="1012" spans="1:5" x14ac:dyDescent="0.25">
      <c r="A1012">
        <v>1011</v>
      </c>
      <c r="C1012" s="2">
        <v>2</v>
      </c>
      <c r="E1012" s="3">
        <v>4</v>
      </c>
    </row>
    <row r="1013" spans="1:5" x14ac:dyDescent="0.25">
      <c r="A1013">
        <v>1012</v>
      </c>
      <c r="C1013" s="2">
        <v>2</v>
      </c>
      <c r="D1013" s="5">
        <v>3</v>
      </c>
      <c r="E1013" s="3">
        <v>4</v>
      </c>
    </row>
    <row r="1014" spans="1:5" x14ac:dyDescent="0.25">
      <c r="A1014">
        <v>1013</v>
      </c>
      <c r="C1014" s="2">
        <v>2</v>
      </c>
      <c r="D1014" s="5">
        <v>3</v>
      </c>
      <c r="E1014" s="3">
        <v>4</v>
      </c>
    </row>
    <row r="1015" spans="1:5" x14ac:dyDescent="0.25">
      <c r="A1015">
        <v>1014</v>
      </c>
      <c r="C1015" s="2">
        <v>2</v>
      </c>
      <c r="D1015" s="5">
        <v>3</v>
      </c>
      <c r="E1015" s="3">
        <v>4</v>
      </c>
    </row>
    <row r="1016" spans="1:5" x14ac:dyDescent="0.25">
      <c r="A1016">
        <v>1015</v>
      </c>
      <c r="C1016" s="2">
        <v>2</v>
      </c>
      <c r="D1016" s="5">
        <v>3</v>
      </c>
    </row>
    <row r="1017" spans="1:5" x14ac:dyDescent="0.25">
      <c r="A1017">
        <v>1016</v>
      </c>
      <c r="C1017" s="2">
        <v>2</v>
      </c>
      <c r="D1017" s="5">
        <v>3</v>
      </c>
    </row>
    <row r="1018" spans="1:5" x14ac:dyDescent="0.25">
      <c r="A1018">
        <v>1017</v>
      </c>
      <c r="B1018" s="4">
        <v>1</v>
      </c>
      <c r="C1018" s="2">
        <v>2</v>
      </c>
      <c r="D1018" s="5">
        <v>3</v>
      </c>
    </row>
    <row r="1019" spans="1:5" x14ac:dyDescent="0.25">
      <c r="A1019">
        <v>1018</v>
      </c>
      <c r="B1019" s="4">
        <v>1</v>
      </c>
      <c r="C1019" s="2">
        <v>2</v>
      </c>
      <c r="D1019" s="5">
        <v>3</v>
      </c>
    </row>
    <row r="1020" spans="1:5" x14ac:dyDescent="0.25">
      <c r="A1020">
        <v>1019</v>
      </c>
      <c r="B1020" s="4">
        <v>1</v>
      </c>
      <c r="D1020" s="5">
        <v>3</v>
      </c>
    </row>
    <row r="1021" spans="1:5" x14ac:dyDescent="0.25">
      <c r="A1021">
        <v>1020</v>
      </c>
      <c r="B1021" s="4">
        <v>1</v>
      </c>
      <c r="D1021" s="5">
        <v>3</v>
      </c>
    </row>
    <row r="1022" spans="1:5" x14ac:dyDescent="0.25">
      <c r="A1022">
        <v>1021</v>
      </c>
      <c r="B1022" s="4">
        <v>1</v>
      </c>
      <c r="D1022" s="5">
        <v>3</v>
      </c>
    </row>
    <row r="1023" spans="1:5" x14ac:dyDescent="0.25">
      <c r="A1023">
        <v>1022</v>
      </c>
      <c r="B1023" s="4">
        <v>1</v>
      </c>
      <c r="D1023" s="5">
        <v>3</v>
      </c>
    </row>
    <row r="1024" spans="1:5" x14ac:dyDescent="0.25">
      <c r="A1024">
        <v>1023</v>
      </c>
      <c r="B1024" s="4">
        <v>1</v>
      </c>
      <c r="D1024" s="5">
        <v>3</v>
      </c>
    </row>
    <row r="1025" spans="1:5" x14ac:dyDescent="0.25">
      <c r="A1025">
        <v>1024</v>
      </c>
      <c r="B1025" s="4">
        <v>1</v>
      </c>
      <c r="D1025" s="5">
        <v>3</v>
      </c>
    </row>
    <row r="1026" spans="1:5" x14ac:dyDescent="0.25">
      <c r="A1026">
        <v>1025</v>
      </c>
      <c r="B1026" s="4">
        <v>1</v>
      </c>
      <c r="D1026" s="5">
        <v>3</v>
      </c>
    </row>
    <row r="1027" spans="1:5" x14ac:dyDescent="0.25">
      <c r="A1027">
        <v>1026</v>
      </c>
      <c r="B1027" s="4">
        <v>1</v>
      </c>
      <c r="E1027" s="3">
        <v>4</v>
      </c>
    </row>
    <row r="1028" spans="1:5" x14ac:dyDescent="0.25">
      <c r="A1028">
        <v>1027</v>
      </c>
      <c r="B1028" s="4">
        <v>1</v>
      </c>
      <c r="E1028" s="3">
        <v>4</v>
      </c>
    </row>
    <row r="1029" spans="1:5" x14ac:dyDescent="0.25">
      <c r="A1029">
        <v>1028</v>
      </c>
      <c r="B1029" s="4">
        <v>1</v>
      </c>
      <c r="E1029" s="3">
        <v>4</v>
      </c>
    </row>
    <row r="1030" spans="1:5" x14ac:dyDescent="0.25">
      <c r="A1030">
        <v>1029</v>
      </c>
      <c r="C1030" s="2">
        <v>2</v>
      </c>
      <c r="E1030" s="3">
        <v>4</v>
      </c>
    </row>
    <row r="1031" spans="1:5" x14ac:dyDescent="0.25">
      <c r="A1031">
        <v>1030</v>
      </c>
      <c r="C1031" s="2">
        <v>2</v>
      </c>
      <c r="E1031" s="3">
        <v>4</v>
      </c>
    </row>
    <row r="1032" spans="1:5" x14ac:dyDescent="0.25">
      <c r="A1032">
        <v>1031</v>
      </c>
      <c r="C1032" s="2">
        <v>2</v>
      </c>
      <c r="E1032" s="3">
        <v>4</v>
      </c>
    </row>
    <row r="1033" spans="1:5" x14ac:dyDescent="0.25">
      <c r="A1033">
        <v>1032</v>
      </c>
      <c r="C1033" s="2">
        <v>2</v>
      </c>
      <c r="E1033" s="3">
        <v>4</v>
      </c>
    </row>
    <row r="1034" spans="1:5" x14ac:dyDescent="0.25">
      <c r="A1034">
        <v>1033</v>
      </c>
      <c r="C1034" s="2">
        <v>2</v>
      </c>
      <c r="E1034" s="3">
        <v>4</v>
      </c>
    </row>
    <row r="1035" spans="1:5" x14ac:dyDescent="0.25">
      <c r="A1035">
        <v>1034</v>
      </c>
      <c r="C1035" s="2">
        <v>2</v>
      </c>
      <c r="E1035" s="3">
        <v>4</v>
      </c>
    </row>
    <row r="1036" spans="1:5" x14ac:dyDescent="0.25">
      <c r="A1036">
        <v>1035</v>
      </c>
      <c r="C1036" s="2">
        <v>2</v>
      </c>
      <c r="D1036" s="5">
        <v>3</v>
      </c>
      <c r="E1036" s="3">
        <v>4</v>
      </c>
    </row>
    <row r="1037" spans="1:5" x14ac:dyDescent="0.25">
      <c r="A1037">
        <v>1036</v>
      </c>
      <c r="C1037" s="2">
        <v>2</v>
      </c>
      <c r="D1037" s="5">
        <v>3</v>
      </c>
      <c r="E1037" s="3">
        <v>4</v>
      </c>
    </row>
    <row r="1038" spans="1:5" x14ac:dyDescent="0.25">
      <c r="A1038">
        <v>1037</v>
      </c>
      <c r="C1038" s="2">
        <v>2</v>
      </c>
      <c r="D1038" s="5">
        <v>3</v>
      </c>
      <c r="E1038" s="3">
        <v>4</v>
      </c>
    </row>
    <row r="1039" spans="1:5" x14ac:dyDescent="0.25">
      <c r="A1039">
        <v>1038</v>
      </c>
      <c r="C1039" s="2">
        <v>2</v>
      </c>
      <c r="D1039" s="5">
        <v>3</v>
      </c>
    </row>
    <row r="1040" spans="1:5" x14ac:dyDescent="0.25">
      <c r="A1040">
        <v>1039</v>
      </c>
      <c r="C1040" s="2">
        <v>2</v>
      </c>
      <c r="D1040" s="5">
        <v>3</v>
      </c>
    </row>
    <row r="1041" spans="1:5" x14ac:dyDescent="0.25">
      <c r="A1041">
        <v>1040</v>
      </c>
      <c r="B1041" s="4">
        <v>1</v>
      </c>
      <c r="C1041" s="2">
        <v>2</v>
      </c>
      <c r="D1041" s="5">
        <v>3</v>
      </c>
    </row>
    <row r="1042" spans="1:5" x14ac:dyDescent="0.25">
      <c r="A1042">
        <v>1041</v>
      </c>
      <c r="B1042" s="4">
        <v>1</v>
      </c>
      <c r="D1042" s="5">
        <v>3</v>
      </c>
    </row>
    <row r="1043" spans="1:5" x14ac:dyDescent="0.25">
      <c r="A1043">
        <v>1042</v>
      </c>
      <c r="B1043" s="4">
        <v>1</v>
      </c>
      <c r="D1043" s="5">
        <v>3</v>
      </c>
    </row>
    <row r="1044" spans="1:5" x14ac:dyDescent="0.25">
      <c r="A1044">
        <v>1043</v>
      </c>
      <c r="B1044" s="4">
        <v>1</v>
      </c>
      <c r="D1044" s="5">
        <v>3</v>
      </c>
    </row>
    <row r="1045" spans="1:5" x14ac:dyDescent="0.25">
      <c r="A1045">
        <v>1044</v>
      </c>
      <c r="B1045" s="4">
        <v>1</v>
      </c>
      <c r="D1045" s="5">
        <v>3</v>
      </c>
    </row>
    <row r="1046" spans="1:5" x14ac:dyDescent="0.25">
      <c r="A1046">
        <v>1045</v>
      </c>
      <c r="B1046" s="4">
        <v>1</v>
      </c>
      <c r="D1046" s="5">
        <v>3</v>
      </c>
    </row>
    <row r="1047" spans="1:5" x14ac:dyDescent="0.25">
      <c r="A1047">
        <v>1046</v>
      </c>
      <c r="B1047" s="4">
        <v>1</v>
      </c>
      <c r="D1047" s="5">
        <v>3</v>
      </c>
    </row>
    <row r="1048" spans="1:5" x14ac:dyDescent="0.25">
      <c r="A1048">
        <v>1047</v>
      </c>
      <c r="B1048" s="4">
        <v>1</v>
      </c>
    </row>
    <row r="1049" spans="1:5" x14ac:dyDescent="0.25">
      <c r="A1049">
        <v>1048</v>
      </c>
      <c r="B1049" s="4">
        <v>1</v>
      </c>
      <c r="E1049" s="3">
        <v>4</v>
      </c>
    </row>
    <row r="1050" spans="1:5" x14ac:dyDescent="0.25">
      <c r="A1050">
        <v>1049</v>
      </c>
      <c r="B1050" s="4">
        <v>1</v>
      </c>
      <c r="E1050" s="3">
        <v>4</v>
      </c>
    </row>
    <row r="1051" spans="1:5" x14ac:dyDescent="0.25">
      <c r="A1051">
        <v>1050</v>
      </c>
      <c r="B1051" s="4">
        <v>1</v>
      </c>
      <c r="E1051" s="3">
        <v>4</v>
      </c>
    </row>
    <row r="1052" spans="1:5" x14ac:dyDescent="0.25">
      <c r="A1052">
        <v>1051</v>
      </c>
      <c r="B1052" s="4">
        <v>1</v>
      </c>
      <c r="E1052" s="3">
        <v>4</v>
      </c>
    </row>
    <row r="1053" spans="1:5" x14ac:dyDescent="0.25">
      <c r="A1053">
        <v>1052</v>
      </c>
      <c r="C1053" s="2">
        <v>2</v>
      </c>
      <c r="E1053" s="3">
        <v>4</v>
      </c>
    </row>
    <row r="1054" spans="1:5" x14ac:dyDescent="0.25">
      <c r="A1054">
        <v>1053</v>
      </c>
      <c r="C1054" s="2">
        <v>2</v>
      </c>
      <c r="E1054" s="3">
        <v>4</v>
      </c>
    </row>
    <row r="1055" spans="1:5" x14ac:dyDescent="0.25">
      <c r="A1055">
        <v>1054</v>
      </c>
      <c r="C1055" s="2">
        <v>2</v>
      </c>
      <c r="E1055" s="3">
        <v>4</v>
      </c>
    </row>
    <row r="1056" spans="1:5" x14ac:dyDescent="0.25">
      <c r="A1056">
        <v>1055</v>
      </c>
      <c r="C1056" s="2">
        <v>2</v>
      </c>
      <c r="E1056" s="3">
        <v>4</v>
      </c>
    </row>
    <row r="1057" spans="1:5" x14ac:dyDescent="0.25">
      <c r="A1057">
        <v>1056</v>
      </c>
      <c r="C1057" s="2">
        <v>2</v>
      </c>
      <c r="E1057" s="3">
        <v>4</v>
      </c>
    </row>
    <row r="1058" spans="1:5" x14ac:dyDescent="0.25">
      <c r="A1058">
        <v>1057</v>
      </c>
      <c r="C1058" s="2">
        <v>2</v>
      </c>
      <c r="D1058" s="5">
        <v>3</v>
      </c>
      <c r="E1058" s="3">
        <v>4</v>
      </c>
    </row>
    <row r="1059" spans="1:5" x14ac:dyDescent="0.25">
      <c r="A1059">
        <v>1058</v>
      </c>
      <c r="C1059" s="2">
        <v>2</v>
      </c>
      <c r="D1059" s="5">
        <v>3</v>
      </c>
      <c r="E1059" s="3">
        <v>4</v>
      </c>
    </row>
    <row r="1060" spans="1:5" x14ac:dyDescent="0.25">
      <c r="A1060">
        <v>1059</v>
      </c>
      <c r="C1060" s="2">
        <v>2</v>
      </c>
      <c r="D1060" s="5">
        <v>3</v>
      </c>
      <c r="E1060" s="3">
        <v>4</v>
      </c>
    </row>
    <row r="1061" spans="1:5" x14ac:dyDescent="0.25">
      <c r="A1061">
        <v>1060</v>
      </c>
      <c r="C1061" s="2">
        <v>2</v>
      </c>
      <c r="D1061" s="5">
        <v>3</v>
      </c>
    </row>
    <row r="1062" spans="1:5" x14ac:dyDescent="0.25">
      <c r="A1062">
        <v>1061</v>
      </c>
      <c r="C1062" s="2">
        <v>2</v>
      </c>
      <c r="D1062" s="5">
        <v>3</v>
      </c>
    </row>
    <row r="1063" spans="1:5" x14ac:dyDescent="0.25">
      <c r="A1063">
        <v>1062</v>
      </c>
      <c r="C1063" s="2">
        <v>2</v>
      </c>
      <c r="D1063" s="5">
        <v>3</v>
      </c>
    </row>
    <row r="1064" spans="1:5" x14ac:dyDescent="0.25">
      <c r="A1064">
        <v>1063</v>
      </c>
      <c r="B1064" s="4">
        <v>1</v>
      </c>
      <c r="C1064" s="2">
        <v>2</v>
      </c>
      <c r="D1064" s="5">
        <v>3</v>
      </c>
    </row>
    <row r="1065" spans="1:5" x14ac:dyDescent="0.25">
      <c r="A1065">
        <v>1064</v>
      </c>
      <c r="B1065" s="4">
        <v>1</v>
      </c>
      <c r="D1065" s="5">
        <v>3</v>
      </c>
    </row>
    <row r="1066" spans="1:5" x14ac:dyDescent="0.25">
      <c r="A1066">
        <v>1065</v>
      </c>
      <c r="B1066" s="4">
        <v>1</v>
      </c>
      <c r="D1066" s="5">
        <v>3</v>
      </c>
    </row>
    <row r="1067" spans="1:5" x14ac:dyDescent="0.25">
      <c r="A1067">
        <v>1066</v>
      </c>
      <c r="B1067" s="4">
        <v>1</v>
      </c>
      <c r="D1067" s="5">
        <v>3</v>
      </c>
    </row>
    <row r="1068" spans="1:5" x14ac:dyDescent="0.25">
      <c r="A1068">
        <v>1067</v>
      </c>
      <c r="B1068" s="4">
        <v>1</v>
      </c>
      <c r="D1068" s="5">
        <v>3</v>
      </c>
    </row>
    <row r="1069" spans="1:5" x14ac:dyDescent="0.25">
      <c r="A1069">
        <v>1068</v>
      </c>
      <c r="B1069" s="4">
        <v>1</v>
      </c>
      <c r="D1069" s="5">
        <v>3</v>
      </c>
    </row>
    <row r="1070" spans="1:5" x14ac:dyDescent="0.25">
      <c r="A1070">
        <v>1069</v>
      </c>
      <c r="B1070" s="4">
        <v>1</v>
      </c>
      <c r="D1070" s="5">
        <v>3</v>
      </c>
    </row>
    <row r="1071" spans="1:5" x14ac:dyDescent="0.25">
      <c r="A1071">
        <v>1070</v>
      </c>
      <c r="B1071" s="4">
        <v>1</v>
      </c>
      <c r="D1071" s="5">
        <v>3</v>
      </c>
      <c r="E1071" s="3">
        <v>4</v>
      </c>
    </row>
    <row r="1072" spans="1:5" x14ac:dyDescent="0.25">
      <c r="A1072">
        <v>1071</v>
      </c>
      <c r="B1072" s="4">
        <v>1</v>
      </c>
      <c r="E1072" s="3">
        <v>4</v>
      </c>
    </row>
    <row r="1073" spans="1:5" x14ac:dyDescent="0.25">
      <c r="A1073">
        <v>1072</v>
      </c>
      <c r="B1073" s="4">
        <v>1</v>
      </c>
      <c r="E1073" s="3">
        <v>4</v>
      </c>
    </row>
    <row r="1074" spans="1:5" x14ac:dyDescent="0.25">
      <c r="A1074">
        <v>1073</v>
      </c>
      <c r="B1074" s="4">
        <v>1</v>
      </c>
      <c r="E1074" s="3">
        <v>4</v>
      </c>
    </row>
    <row r="1075" spans="1:5" x14ac:dyDescent="0.25">
      <c r="A1075">
        <v>1074</v>
      </c>
      <c r="B1075" s="4">
        <v>1</v>
      </c>
      <c r="E1075" s="3">
        <v>4</v>
      </c>
    </row>
    <row r="1076" spans="1:5" x14ac:dyDescent="0.25">
      <c r="A1076">
        <v>1075</v>
      </c>
      <c r="C1076" s="2">
        <v>2</v>
      </c>
      <c r="E1076" s="3">
        <v>4</v>
      </c>
    </row>
    <row r="1077" spans="1:5" x14ac:dyDescent="0.25">
      <c r="A1077">
        <v>1076</v>
      </c>
      <c r="C1077" s="2">
        <v>2</v>
      </c>
      <c r="E1077" s="3">
        <v>4</v>
      </c>
    </row>
    <row r="1078" spans="1:5" x14ac:dyDescent="0.25">
      <c r="A1078">
        <v>1077</v>
      </c>
      <c r="C1078" s="2">
        <v>2</v>
      </c>
      <c r="E1078" s="3">
        <v>4</v>
      </c>
    </row>
    <row r="1079" spans="1:5" x14ac:dyDescent="0.25">
      <c r="A1079">
        <v>1078</v>
      </c>
      <c r="C1079" s="2">
        <v>2</v>
      </c>
      <c r="E1079" s="3">
        <v>4</v>
      </c>
    </row>
    <row r="1080" spans="1:5" x14ac:dyDescent="0.25">
      <c r="A1080">
        <v>1079</v>
      </c>
      <c r="C1080" s="2">
        <v>2</v>
      </c>
      <c r="E1080" s="3">
        <v>4</v>
      </c>
    </row>
    <row r="1081" spans="1:5" x14ac:dyDescent="0.25">
      <c r="A1081">
        <v>1080</v>
      </c>
      <c r="C1081" s="2">
        <v>2</v>
      </c>
      <c r="E1081" s="3">
        <v>4</v>
      </c>
    </row>
    <row r="1082" spans="1:5" x14ac:dyDescent="0.25">
      <c r="A1082">
        <v>1081</v>
      </c>
      <c r="C1082" s="2">
        <v>2</v>
      </c>
      <c r="E1082" s="3">
        <v>4</v>
      </c>
    </row>
    <row r="1083" spans="1:5" x14ac:dyDescent="0.25">
      <c r="A1083">
        <v>1082</v>
      </c>
      <c r="C1083" s="2">
        <v>2</v>
      </c>
      <c r="D1083" s="5">
        <v>3</v>
      </c>
      <c r="E1083" s="3">
        <v>4</v>
      </c>
    </row>
    <row r="1084" spans="1:5" x14ac:dyDescent="0.25">
      <c r="A1084">
        <v>1083</v>
      </c>
      <c r="C1084" s="2">
        <v>2</v>
      </c>
      <c r="D1084" s="5">
        <v>3</v>
      </c>
      <c r="E1084" s="3">
        <v>4</v>
      </c>
    </row>
    <row r="1085" spans="1:5" x14ac:dyDescent="0.25">
      <c r="A1085">
        <v>1084</v>
      </c>
      <c r="C1085" s="2">
        <v>2</v>
      </c>
      <c r="D1085" s="5">
        <v>3</v>
      </c>
    </row>
    <row r="1086" spans="1:5" x14ac:dyDescent="0.25">
      <c r="A1086">
        <v>1085</v>
      </c>
      <c r="C1086" s="2">
        <v>2</v>
      </c>
      <c r="D1086" s="5">
        <v>3</v>
      </c>
    </row>
    <row r="1087" spans="1:5" x14ac:dyDescent="0.25">
      <c r="A1087">
        <v>1086</v>
      </c>
      <c r="B1087" s="4">
        <v>1</v>
      </c>
      <c r="C1087" s="2">
        <v>2</v>
      </c>
      <c r="D1087" s="5">
        <v>3</v>
      </c>
    </row>
    <row r="1088" spans="1:5" x14ac:dyDescent="0.25">
      <c r="A1088">
        <v>1087</v>
      </c>
      <c r="B1088" s="4">
        <v>1</v>
      </c>
      <c r="D1088" s="5">
        <v>3</v>
      </c>
    </row>
    <row r="1089" spans="1:6" x14ac:dyDescent="0.25">
      <c r="A1089">
        <v>1088</v>
      </c>
      <c r="B1089" s="4">
        <v>1</v>
      </c>
      <c r="D1089" s="5">
        <v>3</v>
      </c>
    </row>
    <row r="1090" spans="1:6" x14ac:dyDescent="0.25">
      <c r="A1090">
        <v>1089</v>
      </c>
      <c r="B1090" s="4">
        <v>1</v>
      </c>
      <c r="D1090" s="5">
        <v>3</v>
      </c>
    </row>
    <row r="1091" spans="1:6" x14ac:dyDescent="0.25">
      <c r="A1091">
        <v>1090</v>
      </c>
      <c r="B1091" s="4">
        <v>1</v>
      </c>
      <c r="D1091" s="5">
        <v>3</v>
      </c>
    </row>
    <row r="1092" spans="1:6" x14ac:dyDescent="0.25">
      <c r="A1092">
        <v>1091</v>
      </c>
      <c r="B1092" s="4">
        <v>1</v>
      </c>
      <c r="D1092" s="5">
        <v>3</v>
      </c>
    </row>
    <row r="1093" spans="1:6" x14ac:dyDescent="0.25">
      <c r="A1093">
        <v>1092</v>
      </c>
      <c r="B1093" s="4">
        <v>1</v>
      </c>
      <c r="D1093" s="5">
        <v>3</v>
      </c>
    </row>
    <row r="1094" spans="1:6" x14ac:dyDescent="0.25">
      <c r="A1094">
        <v>1093</v>
      </c>
      <c r="B1094" s="4">
        <v>1</v>
      </c>
      <c r="D1094" s="5">
        <v>3</v>
      </c>
    </row>
    <row r="1095" spans="1:6" x14ac:dyDescent="0.25">
      <c r="A1095">
        <v>1094</v>
      </c>
      <c r="B1095" s="4">
        <v>1</v>
      </c>
      <c r="D1095" s="5">
        <v>3</v>
      </c>
    </row>
    <row r="1096" spans="1:6" x14ac:dyDescent="0.25">
      <c r="A1096">
        <v>1095</v>
      </c>
      <c r="B1096" s="4">
        <v>1</v>
      </c>
      <c r="D1096" s="5">
        <v>3</v>
      </c>
      <c r="E1096" s="3">
        <v>4</v>
      </c>
    </row>
    <row r="1097" spans="1:6" x14ac:dyDescent="0.25">
      <c r="A1097">
        <v>1096</v>
      </c>
      <c r="B1097" s="4">
        <v>1</v>
      </c>
      <c r="E1097" s="3">
        <v>4</v>
      </c>
    </row>
    <row r="1098" spans="1:6" x14ac:dyDescent="0.25">
      <c r="A1098">
        <v>1097</v>
      </c>
      <c r="B1098" s="4">
        <v>1</v>
      </c>
      <c r="C1098" s="2">
        <v>2</v>
      </c>
      <c r="E1098" s="3">
        <v>4</v>
      </c>
    </row>
    <row r="1099" spans="1:6" x14ac:dyDescent="0.25">
      <c r="A1099">
        <v>1098</v>
      </c>
      <c r="B1099" s="4">
        <v>1</v>
      </c>
      <c r="C1099" s="2">
        <v>2</v>
      </c>
      <c r="E1099" s="3">
        <v>4</v>
      </c>
    </row>
    <row r="1100" spans="1:6" x14ac:dyDescent="0.25">
      <c r="A1100">
        <v>1099</v>
      </c>
      <c r="B1100" s="4">
        <v>1</v>
      </c>
      <c r="C1100" s="2">
        <v>2</v>
      </c>
      <c r="E1100" s="3">
        <v>4</v>
      </c>
    </row>
    <row r="1101" spans="1:6" x14ac:dyDescent="0.25">
      <c r="A1101">
        <v>1100</v>
      </c>
      <c r="C1101" s="2">
        <v>2</v>
      </c>
      <c r="E1101" s="3">
        <v>4</v>
      </c>
    </row>
    <row r="1102" spans="1:6" x14ac:dyDescent="0.25">
      <c r="A1102">
        <v>1101</v>
      </c>
      <c r="C1102" s="2">
        <v>2</v>
      </c>
      <c r="E1102" s="3">
        <v>4</v>
      </c>
      <c r="F1102" t="s">
        <v>22</v>
      </c>
    </row>
    <row r="1103" spans="1:6" x14ac:dyDescent="0.25">
      <c r="A1103">
        <v>1201</v>
      </c>
    </row>
    <row r="1104" spans="1:6" x14ac:dyDescent="0.25">
      <c r="A1104">
        <v>1202</v>
      </c>
    </row>
    <row r="1105" spans="1:6" x14ac:dyDescent="0.25">
      <c r="A1105">
        <v>1203</v>
      </c>
      <c r="F1105" t="s">
        <v>22</v>
      </c>
    </row>
    <row r="1106" spans="1:6" x14ac:dyDescent="0.25">
      <c r="A1106">
        <v>1204</v>
      </c>
      <c r="B1106" s="4">
        <v>1</v>
      </c>
    </row>
    <row r="1107" spans="1:6" x14ac:dyDescent="0.25">
      <c r="A1107">
        <v>1205</v>
      </c>
      <c r="B1107" s="4">
        <v>1</v>
      </c>
    </row>
    <row r="1108" spans="1:6" x14ac:dyDescent="0.25">
      <c r="A1108">
        <v>1206</v>
      </c>
      <c r="B1108" s="4">
        <v>1</v>
      </c>
    </row>
    <row r="1109" spans="1:6" x14ac:dyDescent="0.25">
      <c r="A1109">
        <v>1207</v>
      </c>
      <c r="B1109" s="4">
        <v>1</v>
      </c>
    </row>
    <row r="1110" spans="1:6" x14ac:dyDescent="0.25">
      <c r="A1110">
        <v>1208</v>
      </c>
      <c r="B1110" s="4">
        <v>1</v>
      </c>
    </row>
    <row r="1111" spans="1:6" x14ac:dyDescent="0.25">
      <c r="A1111">
        <v>1209</v>
      </c>
      <c r="B1111" s="4">
        <v>1</v>
      </c>
    </row>
    <row r="1112" spans="1:6" x14ac:dyDescent="0.25">
      <c r="A1112">
        <v>1210</v>
      </c>
      <c r="B1112" s="4">
        <v>1</v>
      </c>
    </row>
    <row r="1113" spans="1:6" x14ac:dyDescent="0.25">
      <c r="A1113">
        <v>1211</v>
      </c>
      <c r="B1113" s="4">
        <v>1</v>
      </c>
    </row>
    <row r="1114" spans="1:6" x14ac:dyDescent="0.25">
      <c r="A1114">
        <v>1212</v>
      </c>
      <c r="B1114" s="4">
        <v>1</v>
      </c>
      <c r="E1114" s="3">
        <v>4</v>
      </c>
    </row>
    <row r="1115" spans="1:6" x14ac:dyDescent="0.25">
      <c r="A1115">
        <v>1213</v>
      </c>
      <c r="B1115" s="4">
        <v>1</v>
      </c>
      <c r="E1115" s="3">
        <v>4</v>
      </c>
    </row>
    <row r="1116" spans="1:6" x14ac:dyDescent="0.25">
      <c r="A1116">
        <v>1214</v>
      </c>
      <c r="B1116" s="4">
        <v>1</v>
      </c>
      <c r="E1116" s="3">
        <v>4</v>
      </c>
    </row>
    <row r="1117" spans="1:6" x14ac:dyDescent="0.25">
      <c r="A1117">
        <v>1215</v>
      </c>
      <c r="B1117" s="4">
        <v>1</v>
      </c>
      <c r="E1117" s="3">
        <v>4</v>
      </c>
    </row>
    <row r="1118" spans="1:6" x14ac:dyDescent="0.25">
      <c r="A1118">
        <v>1216</v>
      </c>
      <c r="B1118" s="4">
        <v>1</v>
      </c>
      <c r="E1118" s="3">
        <v>4</v>
      </c>
    </row>
    <row r="1119" spans="1:6" x14ac:dyDescent="0.25">
      <c r="A1119">
        <v>1217</v>
      </c>
      <c r="B1119" s="4">
        <v>1</v>
      </c>
      <c r="E1119" s="3">
        <v>4</v>
      </c>
    </row>
    <row r="1120" spans="1:6" x14ac:dyDescent="0.25">
      <c r="A1120">
        <v>1218</v>
      </c>
      <c r="B1120" s="4">
        <v>1</v>
      </c>
      <c r="E1120" s="3">
        <v>4</v>
      </c>
    </row>
    <row r="1121" spans="1:5" x14ac:dyDescent="0.25">
      <c r="A1121">
        <v>1219</v>
      </c>
      <c r="B1121" s="4">
        <v>1</v>
      </c>
      <c r="E1121" s="3">
        <v>4</v>
      </c>
    </row>
    <row r="1122" spans="1:5" x14ac:dyDescent="0.25">
      <c r="A1122">
        <v>1220</v>
      </c>
      <c r="B1122" s="4">
        <v>1</v>
      </c>
      <c r="E1122" s="3">
        <v>4</v>
      </c>
    </row>
    <row r="1123" spans="1:5" x14ac:dyDescent="0.25">
      <c r="A1123">
        <v>1221</v>
      </c>
      <c r="B1123" s="4">
        <v>1</v>
      </c>
      <c r="E1123" s="3">
        <v>4</v>
      </c>
    </row>
    <row r="1124" spans="1:5" x14ac:dyDescent="0.25">
      <c r="A1124">
        <v>1222</v>
      </c>
      <c r="B1124" s="4">
        <v>1</v>
      </c>
      <c r="E1124" s="3">
        <v>4</v>
      </c>
    </row>
    <row r="1125" spans="1:5" x14ac:dyDescent="0.25">
      <c r="A1125">
        <v>1223</v>
      </c>
      <c r="B1125" s="4">
        <v>1</v>
      </c>
      <c r="E1125" s="3">
        <v>4</v>
      </c>
    </row>
    <row r="1126" spans="1:5" x14ac:dyDescent="0.25">
      <c r="A1126">
        <v>1224</v>
      </c>
      <c r="B1126" s="4">
        <v>1</v>
      </c>
      <c r="E1126" s="3">
        <v>4</v>
      </c>
    </row>
    <row r="1127" spans="1:5" x14ac:dyDescent="0.25">
      <c r="A1127">
        <v>1225</v>
      </c>
      <c r="B1127" s="4">
        <v>1</v>
      </c>
      <c r="D1127" s="5">
        <v>3</v>
      </c>
      <c r="E1127" s="3">
        <v>4</v>
      </c>
    </row>
    <row r="1128" spans="1:5" x14ac:dyDescent="0.25">
      <c r="A1128">
        <v>1226</v>
      </c>
      <c r="B1128" s="4">
        <v>1</v>
      </c>
      <c r="C1128" s="2">
        <v>2</v>
      </c>
      <c r="D1128" s="5">
        <v>3</v>
      </c>
      <c r="E1128" s="3">
        <v>4</v>
      </c>
    </row>
    <row r="1129" spans="1:5" x14ac:dyDescent="0.25">
      <c r="A1129">
        <v>1227</v>
      </c>
      <c r="B1129" s="4">
        <v>1</v>
      </c>
      <c r="C1129" s="2">
        <v>2</v>
      </c>
      <c r="D1129" s="5">
        <v>3</v>
      </c>
      <c r="E1129" s="3">
        <v>4</v>
      </c>
    </row>
    <row r="1130" spans="1:5" x14ac:dyDescent="0.25">
      <c r="A1130">
        <v>1228</v>
      </c>
      <c r="B1130" s="4">
        <v>1</v>
      </c>
      <c r="C1130" s="2">
        <v>2</v>
      </c>
      <c r="D1130" s="5">
        <v>3</v>
      </c>
      <c r="E1130" s="3">
        <v>4</v>
      </c>
    </row>
    <row r="1131" spans="1:5" x14ac:dyDescent="0.25">
      <c r="A1131">
        <v>1229</v>
      </c>
      <c r="C1131" s="2">
        <v>2</v>
      </c>
      <c r="D1131" s="5">
        <v>3</v>
      </c>
      <c r="E1131" s="3">
        <v>4</v>
      </c>
    </row>
    <row r="1132" spans="1:5" x14ac:dyDescent="0.25">
      <c r="A1132">
        <v>1230</v>
      </c>
      <c r="C1132" s="2">
        <v>2</v>
      </c>
      <c r="D1132" s="5">
        <v>3</v>
      </c>
      <c r="E1132" s="3">
        <v>4</v>
      </c>
    </row>
    <row r="1133" spans="1:5" x14ac:dyDescent="0.25">
      <c r="A1133">
        <v>1231</v>
      </c>
      <c r="C1133" s="2">
        <v>2</v>
      </c>
      <c r="D1133" s="5">
        <v>3</v>
      </c>
    </row>
    <row r="1134" spans="1:5" x14ac:dyDescent="0.25">
      <c r="A1134">
        <v>1232</v>
      </c>
      <c r="C1134" s="2">
        <v>2</v>
      </c>
      <c r="D1134" s="5">
        <v>3</v>
      </c>
    </row>
    <row r="1135" spans="1:5" x14ac:dyDescent="0.25">
      <c r="A1135">
        <v>1233</v>
      </c>
      <c r="C1135" s="2">
        <v>2</v>
      </c>
      <c r="D1135" s="5">
        <v>3</v>
      </c>
    </row>
    <row r="1136" spans="1:5" x14ac:dyDescent="0.25">
      <c r="A1136">
        <v>1234</v>
      </c>
      <c r="C1136" s="2">
        <v>2</v>
      </c>
      <c r="D1136" s="5">
        <v>3</v>
      </c>
    </row>
    <row r="1137" spans="1:5" x14ac:dyDescent="0.25">
      <c r="A1137">
        <v>1235</v>
      </c>
      <c r="C1137" s="2">
        <v>2</v>
      </c>
      <c r="D1137" s="5">
        <v>3</v>
      </c>
    </row>
    <row r="1138" spans="1:5" x14ac:dyDescent="0.25">
      <c r="A1138">
        <v>1236</v>
      </c>
      <c r="C1138" s="2">
        <v>2</v>
      </c>
      <c r="D1138" s="5">
        <v>3</v>
      </c>
    </row>
    <row r="1139" spans="1:5" x14ac:dyDescent="0.25">
      <c r="A1139">
        <v>1237</v>
      </c>
      <c r="C1139" s="2">
        <v>2</v>
      </c>
      <c r="D1139" s="5">
        <v>3</v>
      </c>
    </row>
    <row r="1140" spans="1:5" x14ac:dyDescent="0.25">
      <c r="A1140">
        <v>1238</v>
      </c>
      <c r="C1140" s="2">
        <v>2</v>
      </c>
      <c r="D1140" s="5">
        <v>3</v>
      </c>
    </row>
    <row r="1141" spans="1:5" x14ac:dyDescent="0.25">
      <c r="A1141">
        <v>1239</v>
      </c>
      <c r="C1141" s="2">
        <v>2</v>
      </c>
      <c r="D1141" s="5">
        <v>3</v>
      </c>
    </row>
    <row r="1142" spans="1:5" x14ac:dyDescent="0.25">
      <c r="A1142">
        <v>1240</v>
      </c>
      <c r="C1142" s="2">
        <v>2</v>
      </c>
      <c r="D1142" s="5">
        <v>3</v>
      </c>
    </row>
    <row r="1143" spans="1:5" x14ac:dyDescent="0.25">
      <c r="A1143">
        <v>1241</v>
      </c>
      <c r="B1143" s="4">
        <v>1</v>
      </c>
      <c r="C1143" s="2">
        <v>2</v>
      </c>
      <c r="D1143" s="5">
        <v>3</v>
      </c>
    </row>
    <row r="1144" spans="1:5" x14ac:dyDescent="0.25">
      <c r="A1144">
        <v>1242</v>
      </c>
      <c r="B1144" s="4">
        <v>1</v>
      </c>
      <c r="C1144" s="2">
        <v>2</v>
      </c>
      <c r="D1144" s="5">
        <v>3</v>
      </c>
      <c r="E1144" s="3">
        <v>4</v>
      </c>
    </row>
    <row r="1145" spans="1:5" x14ac:dyDescent="0.25">
      <c r="A1145">
        <v>1243</v>
      </c>
      <c r="B1145" s="4">
        <v>1</v>
      </c>
      <c r="C1145" s="2">
        <v>2</v>
      </c>
      <c r="D1145" s="5">
        <v>3</v>
      </c>
      <c r="E1145" s="3">
        <v>4</v>
      </c>
    </row>
    <row r="1146" spans="1:5" x14ac:dyDescent="0.25">
      <c r="A1146">
        <v>1244</v>
      </c>
      <c r="B1146" s="4">
        <v>1</v>
      </c>
      <c r="C1146" s="2">
        <v>2</v>
      </c>
      <c r="D1146" s="5">
        <v>3</v>
      </c>
      <c r="E1146" s="3">
        <v>4</v>
      </c>
    </row>
    <row r="1147" spans="1:5" x14ac:dyDescent="0.25">
      <c r="A1147">
        <v>1245</v>
      </c>
      <c r="B1147" s="4">
        <v>1</v>
      </c>
      <c r="C1147" s="2">
        <v>2</v>
      </c>
      <c r="D1147" s="5">
        <v>3</v>
      </c>
      <c r="E1147" s="3">
        <v>4</v>
      </c>
    </row>
    <row r="1148" spans="1:5" x14ac:dyDescent="0.25">
      <c r="A1148">
        <v>1246</v>
      </c>
      <c r="B1148" s="4">
        <v>1</v>
      </c>
      <c r="E1148" s="3">
        <v>4</v>
      </c>
    </row>
    <row r="1149" spans="1:5" x14ac:dyDescent="0.25">
      <c r="A1149">
        <v>1247</v>
      </c>
      <c r="B1149" s="4">
        <v>1</v>
      </c>
      <c r="E1149" s="3">
        <v>4</v>
      </c>
    </row>
    <row r="1150" spans="1:5" x14ac:dyDescent="0.25">
      <c r="A1150">
        <v>1248</v>
      </c>
      <c r="B1150" s="4">
        <v>1</v>
      </c>
      <c r="E1150" s="3">
        <v>4</v>
      </c>
    </row>
    <row r="1151" spans="1:5" x14ac:dyDescent="0.25">
      <c r="A1151">
        <v>1249</v>
      </c>
      <c r="B1151" s="4">
        <v>1</v>
      </c>
      <c r="E1151" s="3">
        <v>4</v>
      </c>
    </row>
    <row r="1152" spans="1:5" x14ac:dyDescent="0.25">
      <c r="A1152">
        <v>1250</v>
      </c>
      <c r="B1152" s="4">
        <v>1</v>
      </c>
      <c r="E1152" s="3">
        <v>4</v>
      </c>
    </row>
    <row r="1153" spans="1:5" x14ac:dyDescent="0.25">
      <c r="A1153">
        <v>1251</v>
      </c>
      <c r="B1153" s="4">
        <v>1</v>
      </c>
      <c r="E1153" s="3">
        <v>4</v>
      </c>
    </row>
    <row r="1154" spans="1:5" x14ac:dyDescent="0.25">
      <c r="A1154">
        <v>1252</v>
      </c>
      <c r="B1154" s="4">
        <v>1</v>
      </c>
      <c r="E1154" s="3">
        <v>4</v>
      </c>
    </row>
    <row r="1155" spans="1:5" x14ac:dyDescent="0.25">
      <c r="A1155">
        <v>1253</v>
      </c>
      <c r="B1155" s="4">
        <v>1</v>
      </c>
      <c r="E1155" s="3">
        <v>4</v>
      </c>
    </row>
    <row r="1156" spans="1:5" x14ac:dyDescent="0.25">
      <c r="A1156">
        <v>1254</v>
      </c>
      <c r="B1156" s="4">
        <v>1</v>
      </c>
      <c r="E1156" s="3">
        <v>4</v>
      </c>
    </row>
    <row r="1157" spans="1:5" x14ac:dyDescent="0.25">
      <c r="A1157">
        <v>1255</v>
      </c>
      <c r="B1157" s="4">
        <v>1</v>
      </c>
      <c r="E1157" s="3">
        <v>4</v>
      </c>
    </row>
    <row r="1158" spans="1:5" x14ac:dyDescent="0.25">
      <c r="A1158">
        <v>1256</v>
      </c>
      <c r="B1158" s="4">
        <v>1</v>
      </c>
      <c r="C1158" s="2">
        <v>2</v>
      </c>
      <c r="E1158" s="3">
        <v>4</v>
      </c>
    </row>
    <row r="1159" spans="1:5" x14ac:dyDescent="0.25">
      <c r="A1159">
        <v>1257</v>
      </c>
      <c r="C1159" s="2">
        <v>2</v>
      </c>
      <c r="E1159" s="3">
        <v>4</v>
      </c>
    </row>
    <row r="1160" spans="1:5" x14ac:dyDescent="0.25">
      <c r="A1160">
        <v>1258</v>
      </c>
      <c r="C1160" s="2">
        <v>2</v>
      </c>
    </row>
    <row r="1161" spans="1:5" x14ac:dyDescent="0.25">
      <c r="A1161">
        <v>1259</v>
      </c>
      <c r="C1161" s="2">
        <v>2</v>
      </c>
      <c r="D1161" s="5">
        <v>3</v>
      </c>
    </row>
    <row r="1162" spans="1:5" x14ac:dyDescent="0.25">
      <c r="A1162">
        <v>1260</v>
      </c>
      <c r="C1162" s="2">
        <v>2</v>
      </c>
      <c r="D1162" s="5">
        <v>3</v>
      </c>
    </row>
    <row r="1163" spans="1:5" x14ac:dyDescent="0.25">
      <c r="A1163">
        <v>1261</v>
      </c>
      <c r="C1163" s="2">
        <v>2</v>
      </c>
      <c r="D1163" s="5">
        <v>3</v>
      </c>
    </row>
    <row r="1164" spans="1:5" x14ac:dyDescent="0.25">
      <c r="A1164">
        <v>1262</v>
      </c>
      <c r="C1164" s="2">
        <v>2</v>
      </c>
      <c r="D1164" s="5">
        <v>3</v>
      </c>
    </row>
    <row r="1165" spans="1:5" x14ac:dyDescent="0.25">
      <c r="A1165">
        <v>1263</v>
      </c>
      <c r="C1165" s="2">
        <v>2</v>
      </c>
      <c r="D1165" s="5">
        <v>3</v>
      </c>
    </row>
    <row r="1166" spans="1:5" x14ac:dyDescent="0.25">
      <c r="A1166">
        <v>1264</v>
      </c>
      <c r="C1166" s="2">
        <v>2</v>
      </c>
      <c r="D1166" s="5">
        <v>3</v>
      </c>
    </row>
    <row r="1167" spans="1:5" x14ac:dyDescent="0.25">
      <c r="A1167">
        <v>1265</v>
      </c>
      <c r="C1167" s="2">
        <v>2</v>
      </c>
      <c r="D1167" s="5">
        <v>3</v>
      </c>
    </row>
    <row r="1168" spans="1:5" x14ac:dyDescent="0.25">
      <c r="A1168">
        <v>1266</v>
      </c>
      <c r="C1168" s="2">
        <v>2</v>
      </c>
      <c r="D1168" s="5">
        <v>3</v>
      </c>
    </row>
    <row r="1169" spans="1:5" x14ac:dyDescent="0.25">
      <c r="A1169">
        <v>1267</v>
      </c>
      <c r="C1169" s="2">
        <v>2</v>
      </c>
      <c r="D1169" s="5">
        <v>3</v>
      </c>
    </row>
    <row r="1170" spans="1:5" x14ac:dyDescent="0.25">
      <c r="A1170">
        <v>1268</v>
      </c>
      <c r="C1170" s="2">
        <v>2</v>
      </c>
      <c r="D1170" s="5">
        <v>3</v>
      </c>
    </row>
    <row r="1171" spans="1:5" x14ac:dyDescent="0.25">
      <c r="A1171">
        <v>1269</v>
      </c>
      <c r="C1171" s="2">
        <v>2</v>
      </c>
      <c r="D1171" s="5">
        <v>3</v>
      </c>
      <c r="E1171" s="3">
        <v>4</v>
      </c>
    </row>
    <row r="1172" spans="1:5" x14ac:dyDescent="0.25">
      <c r="A1172">
        <v>1270</v>
      </c>
      <c r="B1172" s="4">
        <v>1</v>
      </c>
      <c r="C1172" s="2">
        <v>2</v>
      </c>
      <c r="D1172" s="5">
        <v>3</v>
      </c>
      <c r="E1172" s="3">
        <v>4</v>
      </c>
    </row>
    <row r="1173" spans="1:5" x14ac:dyDescent="0.25">
      <c r="A1173">
        <v>1271</v>
      </c>
      <c r="B1173" s="4">
        <v>1</v>
      </c>
      <c r="D1173" s="5">
        <v>3</v>
      </c>
      <c r="E1173" s="3">
        <v>4</v>
      </c>
    </row>
    <row r="1174" spans="1:5" x14ac:dyDescent="0.25">
      <c r="A1174">
        <v>1272</v>
      </c>
      <c r="B1174" s="4">
        <v>1</v>
      </c>
      <c r="D1174" s="5">
        <v>3</v>
      </c>
      <c r="E1174" s="3">
        <v>4</v>
      </c>
    </row>
    <row r="1175" spans="1:5" x14ac:dyDescent="0.25">
      <c r="A1175">
        <v>1273</v>
      </c>
      <c r="B1175" s="4">
        <v>1</v>
      </c>
      <c r="E1175" s="3">
        <v>4</v>
      </c>
    </row>
    <row r="1176" spans="1:5" x14ac:dyDescent="0.25">
      <c r="A1176">
        <v>1274</v>
      </c>
      <c r="B1176" s="4">
        <v>1</v>
      </c>
      <c r="E1176" s="3">
        <v>4</v>
      </c>
    </row>
    <row r="1177" spans="1:5" x14ac:dyDescent="0.25">
      <c r="A1177">
        <v>1275</v>
      </c>
      <c r="B1177" s="4">
        <v>1</v>
      </c>
      <c r="E1177" s="3">
        <v>4</v>
      </c>
    </row>
    <row r="1178" spans="1:5" x14ac:dyDescent="0.25">
      <c r="A1178">
        <v>1276</v>
      </c>
      <c r="B1178" s="4">
        <v>1</v>
      </c>
      <c r="E1178" s="3">
        <v>4</v>
      </c>
    </row>
    <row r="1179" spans="1:5" x14ac:dyDescent="0.25">
      <c r="A1179">
        <v>1277</v>
      </c>
      <c r="B1179" s="4">
        <v>1</v>
      </c>
      <c r="E1179" s="3">
        <v>4</v>
      </c>
    </row>
    <row r="1180" spans="1:5" x14ac:dyDescent="0.25">
      <c r="A1180">
        <v>1278</v>
      </c>
      <c r="B1180" s="4">
        <v>1</v>
      </c>
      <c r="E1180" s="3">
        <v>4</v>
      </c>
    </row>
    <row r="1181" spans="1:5" x14ac:dyDescent="0.25">
      <c r="A1181">
        <v>1279</v>
      </c>
      <c r="B1181" s="4">
        <v>1</v>
      </c>
      <c r="E1181" s="3">
        <v>4</v>
      </c>
    </row>
    <row r="1182" spans="1:5" x14ac:dyDescent="0.25">
      <c r="A1182">
        <v>1280</v>
      </c>
      <c r="B1182" s="4">
        <v>1</v>
      </c>
      <c r="E1182" s="3">
        <v>4</v>
      </c>
    </row>
    <row r="1183" spans="1:5" x14ac:dyDescent="0.25">
      <c r="A1183">
        <v>1281</v>
      </c>
      <c r="B1183" s="4">
        <v>1</v>
      </c>
      <c r="E1183" s="3">
        <v>4</v>
      </c>
    </row>
    <row r="1184" spans="1:5" x14ac:dyDescent="0.25">
      <c r="A1184">
        <v>1282</v>
      </c>
      <c r="B1184" s="4">
        <v>1</v>
      </c>
      <c r="C1184" s="2">
        <v>2</v>
      </c>
      <c r="E1184" s="3">
        <v>4</v>
      </c>
    </row>
    <row r="1185" spans="1:5" x14ac:dyDescent="0.25">
      <c r="A1185">
        <v>1283</v>
      </c>
      <c r="B1185" s="4">
        <v>1</v>
      </c>
      <c r="C1185" s="2">
        <v>2</v>
      </c>
      <c r="E1185" s="3">
        <v>4</v>
      </c>
    </row>
    <row r="1186" spans="1:5" x14ac:dyDescent="0.25">
      <c r="A1186">
        <v>1284</v>
      </c>
      <c r="C1186" s="2">
        <v>2</v>
      </c>
    </row>
    <row r="1187" spans="1:5" x14ac:dyDescent="0.25">
      <c r="A1187">
        <v>1285</v>
      </c>
      <c r="C1187" s="2">
        <v>2</v>
      </c>
    </row>
    <row r="1188" spans="1:5" x14ac:dyDescent="0.25">
      <c r="A1188">
        <v>1286</v>
      </c>
      <c r="C1188" s="2">
        <v>2</v>
      </c>
      <c r="D1188" s="5">
        <v>3</v>
      </c>
    </row>
    <row r="1189" spans="1:5" x14ac:dyDescent="0.25">
      <c r="A1189">
        <v>1287</v>
      </c>
      <c r="C1189" s="2">
        <v>2</v>
      </c>
      <c r="D1189" s="5">
        <v>3</v>
      </c>
    </row>
    <row r="1190" spans="1:5" x14ac:dyDescent="0.25">
      <c r="A1190">
        <v>1288</v>
      </c>
      <c r="C1190" s="2">
        <v>2</v>
      </c>
      <c r="D1190" s="5">
        <v>3</v>
      </c>
    </row>
    <row r="1191" spans="1:5" x14ac:dyDescent="0.25">
      <c r="A1191">
        <v>1289</v>
      </c>
      <c r="C1191" s="2">
        <v>2</v>
      </c>
      <c r="D1191" s="5">
        <v>3</v>
      </c>
    </row>
    <row r="1192" spans="1:5" x14ac:dyDescent="0.25">
      <c r="A1192">
        <v>1290</v>
      </c>
      <c r="C1192" s="2">
        <v>2</v>
      </c>
      <c r="D1192" s="5">
        <v>3</v>
      </c>
    </row>
    <row r="1193" spans="1:5" x14ac:dyDescent="0.25">
      <c r="A1193">
        <v>1291</v>
      </c>
      <c r="C1193" s="2">
        <v>2</v>
      </c>
      <c r="D1193" s="5">
        <v>3</v>
      </c>
    </row>
    <row r="1194" spans="1:5" x14ac:dyDescent="0.25">
      <c r="A1194">
        <v>1292</v>
      </c>
      <c r="C1194" s="2">
        <v>2</v>
      </c>
      <c r="D1194" s="5">
        <v>3</v>
      </c>
    </row>
    <row r="1195" spans="1:5" x14ac:dyDescent="0.25">
      <c r="A1195">
        <v>1293</v>
      </c>
      <c r="C1195" s="2">
        <v>2</v>
      </c>
      <c r="D1195" s="5">
        <v>3</v>
      </c>
    </row>
    <row r="1196" spans="1:5" x14ac:dyDescent="0.25">
      <c r="A1196">
        <v>1294</v>
      </c>
      <c r="B1196" s="4">
        <v>1</v>
      </c>
      <c r="D1196" s="5">
        <v>3</v>
      </c>
    </row>
    <row r="1197" spans="1:5" x14ac:dyDescent="0.25">
      <c r="A1197">
        <v>1295</v>
      </c>
      <c r="B1197" s="4">
        <v>1</v>
      </c>
      <c r="D1197" s="5">
        <v>3</v>
      </c>
      <c r="E1197" s="3">
        <v>4</v>
      </c>
    </row>
    <row r="1198" spans="1:5" x14ac:dyDescent="0.25">
      <c r="A1198">
        <v>1296</v>
      </c>
      <c r="B1198" s="4">
        <v>1</v>
      </c>
      <c r="D1198" s="5">
        <v>3</v>
      </c>
      <c r="E1198" s="3">
        <v>4</v>
      </c>
    </row>
    <row r="1199" spans="1:5" x14ac:dyDescent="0.25">
      <c r="A1199">
        <v>1297</v>
      </c>
      <c r="B1199" s="4">
        <v>1</v>
      </c>
      <c r="E1199" s="3">
        <v>4</v>
      </c>
    </row>
    <row r="1200" spans="1:5" x14ac:dyDescent="0.25">
      <c r="A1200">
        <v>1298</v>
      </c>
      <c r="B1200" s="4">
        <v>1</v>
      </c>
      <c r="E1200" s="3">
        <v>4</v>
      </c>
    </row>
    <row r="1201" spans="1:5" x14ac:dyDescent="0.25">
      <c r="A1201">
        <v>1299</v>
      </c>
      <c r="B1201" s="4">
        <v>1</v>
      </c>
      <c r="E1201" s="3">
        <v>4</v>
      </c>
    </row>
    <row r="1202" spans="1:5" x14ac:dyDescent="0.25">
      <c r="A1202">
        <v>1300</v>
      </c>
      <c r="B1202" s="4">
        <v>1</v>
      </c>
      <c r="E1202" s="3">
        <v>4</v>
      </c>
    </row>
    <row r="1203" spans="1:5" x14ac:dyDescent="0.25">
      <c r="A1203">
        <v>1301</v>
      </c>
      <c r="B1203" s="4">
        <v>1</v>
      </c>
      <c r="E1203" s="3">
        <v>4</v>
      </c>
    </row>
    <row r="1204" spans="1:5" x14ac:dyDescent="0.25">
      <c r="A1204">
        <v>1302</v>
      </c>
      <c r="B1204" s="4">
        <v>1</v>
      </c>
      <c r="E1204" s="3">
        <v>4</v>
      </c>
    </row>
    <row r="1205" spans="1:5" x14ac:dyDescent="0.25">
      <c r="A1205">
        <v>1303</v>
      </c>
      <c r="B1205" s="4">
        <v>1</v>
      </c>
      <c r="E1205" s="3">
        <v>4</v>
      </c>
    </row>
    <row r="1206" spans="1:5" x14ac:dyDescent="0.25">
      <c r="A1206">
        <v>1304</v>
      </c>
      <c r="B1206" s="4">
        <v>1</v>
      </c>
      <c r="E1206" s="3">
        <v>4</v>
      </c>
    </row>
    <row r="1207" spans="1:5" x14ac:dyDescent="0.25">
      <c r="A1207">
        <v>1305</v>
      </c>
      <c r="B1207" s="4">
        <v>1</v>
      </c>
      <c r="E1207" s="3">
        <v>4</v>
      </c>
    </row>
    <row r="1208" spans="1:5" x14ac:dyDescent="0.25">
      <c r="A1208">
        <v>1306</v>
      </c>
      <c r="B1208" s="4">
        <v>1</v>
      </c>
      <c r="C1208" s="2">
        <v>2</v>
      </c>
      <c r="E1208" s="3">
        <v>4</v>
      </c>
    </row>
    <row r="1209" spans="1:5" x14ac:dyDescent="0.25">
      <c r="A1209">
        <v>1307</v>
      </c>
      <c r="B1209" s="4">
        <v>1</v>
      </c>
      <c r="C1209" s="2">
        <v>2</v>
      </c>
      <c r="E1209" s="3">
        <v>4</v>
      </c>
    </row>
    <row r="1210" spans="1:5" x14ac:dyDescent="0.25">
      <c r="A1210">
        <v>1308</v>
      </c>
      <c r="C1210" s="2">
        <v>2</v>
      </c>
    </row>
    <row r="1211" spans="1:5" x14ac:dyDescent="0.25">
      <c r="A1211">
        <v>1309</v>
      </c>
      <c r="C1211" s="2">
        <v>2</v>
      </c>
    </row>
    <row r="1212" spans="1:5" x14ac:dyDescent="0.25">
      <c r="A1212">
        <v>1310</v>
      </c>
      <c r="C1212" s="2">
        <v>2</v>
      </c>
      <c r="D1212" s="5">
        <v>3</v>
      </c>
    </row>
    <row r="1213" spans="1:5" x14ac:dyDescent="0.25">
      <c r="A1213">
        <v>1311</v>
      </c>
      <c r="C1213" s="2">
        <v>2</v>
      </c>
      <c r="D1213" s="5">
        <v>3</v>
      </c>
    </row>
    <row r="1214" spans="1:5" x14ac:dyDescent="0.25">
      <c r="A1214">
        <v>1312</v>
      </c>
      <c r="C1214" s="2">
        <v>2</v>
      </c>
      <c r="D1214" s="5">
        <v>3</v>
      </c>
    </row>
    <row r="1215" spans="1:5" x14ac:dyDescent="0.25">
      <c r="A1215">
        <v>1313</v>
      </c>
      <c r="C1215" s="2">
        <v>2</v>
      </c>
      <c r="D1215" s="5">
        <v>3</v>
      </c>
    </row>
    <row r="1216" spans="1:5" x14ac:dyDescent="0.25">
      <c r="A1216">
        <v>1314</v>
      </c>
      <c r="C1216" s="2">
        <v>2</v>
      </c>
      <c r="D1216" s="5">
        <v>3</v>
      </c>
    </row>
    <row r="1217" spans="1:5" x14ac:dyDescent="0.25">
      <c r="A1217">
        <v>1315</v>
      </c>
      <c r="C1217" s="2">
        <v>2</v>
      </c>
      <c r="D1217" s="5">
        <v>3</v>
      </c>
    </row>
    <row r="1218" spans="1:5" x14ac:dyDescent="0.25">
      <c r="A1218">
        <v>1316</v>
      </c>
      <c r="C1218" s="2">
        <v>2</v>
      </c>
      <c r="D1218" s="5">
        <v>3</v>
      </c>
    </row>
    <row r="1219" spans="1:5" x14ac:dyDescent="0.25">
      <c r="A1219">
        <v>1317</v>
      </c>
      <c r="C1219" s="2">
        <v>2</v>
      </c>
      <c r="D1219" s="5">
        <v>3</v>
      </c>
    </row>
    <row r="1220" spans="1:5" x14ac:dyDescent="0.25">
      <c r="A1220">
        <v>1318</v>
      </c>
      <c r="C1220" s="2">
        <v>2</v>
      </c>
      <c r="D1220" s="5">
        <v>3</v>
      </c>
    </row>
    <row r="1221" spans="1:5" x14ac:dyDescent="0.25">
      <c r="A1221">
        <v>1319</v>
      </c>
      <c r="B1221" s="4">
        <v>1</v>
      </c>
      <c r="D1221" s="5">
        <v>3</v>
      </c>
      <c r="E1221" s="3">
        <v>4</v>
      </c>
    </row>
    <row r="1222" spans="1:5" x14ac:dyDescent="0.25">
      <c r="A1222">
        <v>1320</v>
      </c>
      <c r="B1222" s="4">
        <v>1</v>
      </c>
      <c r="D1222" s="5">
        <v>3</v>
      </c>
      <c r="E1222" s="3">
        <v>4</v>
      </c>
    </row>
    <row r="1223" spans="1:5" x14ac:dyDescent="0.25">
      <c r="A1223">
        <v>1321</v>
      </c>
      <c r="B1223" s="4">
        <v>1</v>
      </c>
      <c r="E1223" s="3">
        <v>4</v>
      </c>
    </row>
    <row r="1224" spans="1:5" x14ac:dyDescent="0.25">
      <c r="A1224">
        <v>1322</v>
      </c>
      <c r="B1224" s="4">
        <v>1</v>
      </c>
      <c r="E1224" s="3">
        <v>4</v>
      </c>
    </row>
    <row r="1225" spans="1:5" x14ac:dyDescent="0.25">
      <c r="A1225">
        <v>1323</v>
      </c>
      <c r="B1225" s="4">
        <v>1</v>
      </c>
      <c r="E1225" s="3">
        <v>4</v>
      </c>
    </row>
    <row r="1226" spans="1:5" x14ac:dyDescent="0.25">
      <c r="A1226">
        <v>1324</v>
      </c>
      <c r="B1226" s="4">
        <v>1</v>
      </c>
      <c r="E1226" s="3">
        <v>4</v>
      </c>
    </row>
    <row r="1227" spans="1:5" x14ac:dyDescent="0.25">
      <c r="A1227">
        <v>1325</v>
      </c>
      <c r="B1227" s="4">
        <v>1</v>
      </c>
      <c r="E1227" s="3">
        <v>4</v>
      </c>
    </row>
    <row r="1228" spans="1:5" x14ac:dyDescent="0.25">
      <c r="A1228">
        <v>1326</v>
      </c>
      <c r="B1228" s="4">
        <v>1</v>
      </c>
      <c r="E1228" s="3">
        <v>4</v>
      </c>
    </row>
    <row r="1229" spans="1:5" x14ac:dyDescent="0.25">
      <c r="A1229">
        <v>1327</v>
      </c>
      <c r="B1229" s="4">
        <v>1</v>
      </c>
      <c r="E1229" s="3">
        <v>4</v>
      </c>
    </row>
    <row r="1230" spans="1:5" x14ac:dyDescent="0.25">
      <c r="A1230">
        <v>1328</v>
      </c>
      <c r="B1230" s="4">
        <v>1</v>
      </c>
      <c r="E1230" s="3">
        <v>4</v>
      </c>
    </row>
    <row r="1231" spans="1:5" x14ac:dyDescent="0.25">
      <c r="A1231">
        <v>1329</v>
      </c>
      <c r="B1231" s="4">
        <v>1</v>
      </c>
      <c r="C1231" s="2">
        <v>2</v>
      </c>
      <c r="E1231" s="3">
        <v>4</v>
      </c>
    </row>
    <row r="1232" spans="1:5" x14ac:dyDescent="0.25">
      <c r="A1232">
        <v>1330</v>
      </c>
      <c r="B1232" s="4">
        <v>1</v>
      </c>
      <c r="C1232" s="2">
        <v>2</v>
      </c>
      <c r="E1232" s="3">
        <v>4</v>
      </c>
    </row>
    <row r="1233" spans="1:8" x14ac:dyDescent="0.25">
      <c r="A1233">
        <v>1331</v>
      </c>
      <c r="C1233" s="2">
        <v>2</v>
      </c>
    </row>
    <row r="1234" spans="1:8" x14ac:dyDescent="0.25">
      <c r="A1234">
        <v>1332</v>
      </c>
      <c r="C1234" s="2">
        <v>2</v>
      </c>
    </row>
    <row r="1235" spans="1:8" x14ac:dyDescent="0.25">
      <c r="A1235">
        <v>1333</v>
      </c>
      <c r="C1235" s="2">
        <v>2</v>
      </c>
    </row>
    <row r="1236" spans="1:8" x14ac:dyDescent="0.25">
      <c r="A1236">
        <v>1334</v>
      </c>
      <c r="C1236" s="2">
        <v>2</v>
      </c>
      <c r="D1236" s="5">
        <v>3</v>
      </c>
    </row>
    <row r="1237" spans="1:8" x14ac:dyDescent="0.25">
      <c r="A1237">
        <v>1335</v>
      </c>
      <c r="C1237" s="2">
        <v>2</v>
      </c>
      <c r="D1237" s="5">
        <v>3</v>
      </c>
    </row>
    <row r="1238" spans="1:8" x14ac:dyDescent="0.25">
      <c r="A1238">
        <v>1336</v>
      </c>
      <c r="C1238" s="2">
        <v>2</v>
      </c>
      <c r="D1238" s="5">
        <v>3</v>
      </c>
    </row>
    <row r="1239" spans="1:8" x14ac:dyDescent="0.25">
      <c r="A1239">
        <v>1337</v>
      </c>
      <c r="C1239" s="2">
        <v>2</v>
      </c>
      <c r="D1239" s="5">
        <v>3</v>
      </c>
    </row>
    <row r="1240" spans="1:8" x14ac:dyDescent="0.25">
      <c r="A1240">
        <v>1338</v>
      </c>
      <c r="C1240" s="2">
        <v>2</v>
      </c>
      <c r="D1240" s="5">
        <v>3</v>
      </c>
    </row>
    <row r="1241" spans="1:8" x14ac:dyDescent="0.25">
      <c r="A1241">
        <v>1339</v>
      </c>
      <c r="C1241" s="2">
        <v>2</v>
      </c>
      <c r="D1241" s="5">
        <v>3</v>
      </c>
    </row>
    <row r="1242" spans="1:8" x14ac:dyDescent="0.25">
      <c r="A1242">
        <v>1340</v>
      </c>
      <c r="C1242" s="2">
        <v>2</v>
      </c>
      <c r="D1242" s="5">
        <v>3</v>
      </c>
    </row>
    <row r="1243" spans="1:8" x14ac:dyDescent="0.25">
      <c r="A1243">
        <v>1341</v>
      </c>
      <c r="B1243" s="4">
        <v>1</v>
      </c>
      <c r="D1243" s="5">
        <v>3</v>
      </c>
    </row>
    <row r="1244" spans="1:8" x14ac:dyDescent="0.25">
      <c r="A1244">
        <v>1342</v>
      </c>
      <c r="B1244" s="4">
        <v>1</v>
      </c>
      <c r="D1244" s="5">
        <v>3</v>
      </c>
      <c r="H1244" s="3" t="s">
        <v>233</v>
      </c>
    </row>
    <row r="1245" spans="1:8" x14ac:dyDescent="0.25">
      <c r="A1245">
        <v>1343</v>
      </c>
      <c r="B1245" s="4">
        <v>1</v>
      </c>
      <c r="D1245" s="5">
        <v>3</v>
      </c>
      <c r="H1245" s="3" t="s">
        <v>233</v>
      </c>
    </row>
    <row r="1246" spans="1:8" x14ac:dyDescent="0.25">
      <c r="A1246">
        <v>1344</v>
      </c>
      <c r="B1246" s="4">
        <v>1</v>
      </c>
      <c r="D1246" s="5">
        <v>3</v>
      </c>
      <c r="H1246" s="3" t="s">
        <v>233</v>
      </c>
    </row>
    <row r="1247" spans="1:8" x14ac:dyDescent="0.25">
      <c r="A1247">
        <v>1345</v>
      </c>
      <c r="B1247" s="4">
        <v>1</v>
      </c>
      <c r="H1247" s="3" t="s">
        <v>233</v>
      </c>
    </row>
    <row r="1248" spans="1:8" x14ac:dyDescent="0.25">
      <c r="A1248">
        <v>1346</v>
      </c>
      <c r="B1248" s="4">
        <v>1</v>
      </c>
      <c r="H1248" s="3" t="s">
        <v>233</v>
      </c>
    </row>
    <row r="1249" spans="1:8" x14ac:dyDescent="0.25">
      <c r="A1249">
        <v>1347</v>
      </c>
      <c r="B1249" s="4">
        <v>1</v>
      </c>
      <c r="H1249" s="3" t="s">
        <v>233</v>
      </c>
    </row>
    <row r="1250" spans="1:8" x14ac:dyDescent="0.25">
      <c r="A1250">
        <v>1348</v>
      </c>
      <c r="B1250" s="4">
        <v>1</v>
      </c>
      <c r="H1250" s="3" t="s">
        <v>233</v>
      </c>
    </row>
    <row r="1251" spans="1:8" x14ac:dyDescent="0.25">
      <c r="A1251">
        <v>1349</v>
      </c>
      <c r="B1251" s="4">
        <v>1</v>
      </c>
      <c r="H1251" s="3" t="s">
        <v>233</v>
      </c>
    </row>
    <row r="1252" spans="1:8" x14ac:dyDescent="0.25">
      <c r="A1252">
        <v>1350</v>
      </c>
      <c r="B1252" s="4">
        <v>1</v>
      </c>
      <c r="C1252" s="2">
        <v>2</v>
      </c>
      <c r="H1252" s="3" t="s">
        <v>233</v>
      </c>
    </row>
    <row r="1253" spans="1:8" x14ac:dyDescent="0.25">
      <c r="A1253">
        <v>1351</v>
      </c>
      <c r="B1253" s="4">
        <v>1</v>
      </c>
      <c r="C1253" s="2">
        <v>2</v>
      </c>
      <c r="H1253" s="3" t="s">
        <v>233</v>
      </c>
    </row>
    <row r="1254" spans="1:8" x14ac:dyDescent="0.25">
      <c r="A1254">
        <v>1352</v>
      </c>
      <c r="B1254" s="4">
        <v>1</v>
      </c>
      <c r="C1254" s="2">
        <v>2</v>
      </c>
      <c r="H1254" s="3" t="s">
        <v>233</v>
      </c>
    </row>
    <row r="1255" spans="1:8" x14ac:dyDescent="0.25">
      <c r="A1255">
        <v>1353</v>
      </c>
      <c r="B1255" s="4">
        <v>1</v>
      </c>
      <c r="C1255" s="2">
        <v>2</v>
      </c>
      <c r="H1255" s="3" t="s">
        <v>233</v>
      </c>
    </row>
    <row r="1256" spans="1:8" x14ac:dyDescent="0.25">
      <c r="A1256">
        <v>1354</v>
      </c>
      <c r="C1256" s="2">
        <v>2</v>
      </c>
      <c r="H1256" s="3" t="s">
        <v>233</v>
      </c>
    </row>
    <row r="1257" spans="1:8" x14ac:dyDescent="0.25">
      <c r="A1257">
        <v>1355</v>
      </c>
      <c r="C1257" s="2">
        <v>2</v>
      </c>
      <c r="D1257" s="5">
        <v>3</v>
      </c>
    </row>
    <row r="1258" spans="1:8" x14ac:dyDescent="0.25">
      <c r="A1258">
        <v>1356</v>
      </c>
      <c r="C1258" s="2">
        <v>2</v>
      </c>
      <c r="D1258" s="5">
        <v>3</v>
      </c>
    </row>
    <row r="1259" spans="1:8" x14ac:dyDescent="0.25">
      <c r="A1259">
        <v>1357</v>
      </c>
      <c r="C1259" s="2">
        <v>2</v>
      </c>
      <c r="D1259" s="5">
        <v>3</v>
      </c>
    </row>
    <row r="1260" spans="1:8" x14ac:dyDescent="0.25">
      <c r="A1260">
        <v>1358</v>
      </c>
      <c r="C1260" s="2">
        <v>2</v>
      </c>
      <c r="D1260" s="5">
        <v>3</v>
      </c>
    </row>
    <row r="1261" spans="1:8" x14ac:dyDescent="0.25">
      <c r="A1261">
        <v>1359</v>
      </c>
      <c r="C1261" s="2">
        <v>2</v>
      </c>
      <c r="D1261" s="5">
        <v>3</v>
      </c>
    </row>
    <row r="1262" spans="1:8" x14ac:dyDescent="0.25">
      <c r="A1262">
        <v>1360</v>
      </c>
      <c r="C1262" s="2">
        <v>2</v>
      </c>
      <c r="D1262" s="5">
        <v>3</v>
      </c>
    </row>
    <row r="1263" spans="1:8" x14ac:dyDescent="0.25">
      <c r="A1263">
        <v>1361</v>
      </c>
      <c r="C1263" s="2">
        <v>2</v>
      </c>
      <c r="D1263" s="5">
        <v>3</v>
      </c>
    </row>
    <row r="1264" spans="1:8" x14ac:dyDescent="0.25">
      <c r="A1264">
        <v>1362</v>
      </c>
      <c r="C1264" s="2">
        <v>2</v>
      </c>
      <c r="D1264" s="5">
        <v>3</v>
      </c>
    </row>
    <row r="1265" spans="1:5" x14ac:dyDescent="0.25">
      <c r="A1265">
        <v>1363</v>
      </c>
      <c r="B1265" s="4">
        <v>1</v>
      </c>
      <c r="D1265" s="5">
        <v>3</v>
      </c>
    </row>
    <row r="1266" spans="1:5" x14ac:dyDescent="0.25">
      <c r="A1266">
        <v>1364</v>
      </c>
      <c r="B1266" s="4">
        <v>1</v>
      </c>
      <c r="D1266" s="5">
        <v>3</v>
      </c>
    </row>
    <row r="1267" spans="1:5" x14ac:dyDescent="0.25">
      <c r="A1267">
        <v>1365</v>
      </c>
      <c r="B1267" s="4">
        <v>1</v>
      </c>
      <c r="D1267" s="5">
        <v>3</v>
      </c>
    </row>
    <row r="1268" spans="1:5" x14ac:dyDescent="0.25">
      <c r="A1268">
        <v>1366</v>
      </c>
      <c r="B1268" s="4">
        <v>1</v>
      </c>
      <c r="D1268" s="5">
        <v>3</v>
      </c>
    </row>
    <row r="1269" spans="1:5" x14ac:dyDescent="0.25">
      <c r="A1269">
        <v>1367</v>
      </c>
      <c r="B1269" s="4">
        <v>1</v>
      </c>
      <c r="D1269" s="5">
        <v>3</v>
      </c>
    </row>
    <row r="1270" spans="1:5" x14ac:dyDescent="0.25">
      <c r="A1270">
        <v>1368</v>
      </c>
      <c r="B1270" s="4">
        <v>1</v>
      </c>
      <c r="E1270" s="3">
        <v>4</v>
      </c>
    </row>
    <row r="1271" spans="1:5" x14ac:dyDescent="0.25">
      <c r="A1271">
        <v>1369</v>
      </c>
      <c r="B1271" s="4">
        <v>1</v>
      </c>
      <c r="E1271" s="3">
        <v>4</v>
      </c>
    </row>
    <row r="1272" spans="1:5" x14ac:dyDescent="0.25">
      <c r="A1272">
        <v>1370</v>
      </c>
      <c r="B1272" s="4">
        <v>1</v>
      </c>
      <c r="E1272" s="3">
        <v>4</v>
      </c>
    </row>
    <row r="1273" spans="1:5" x14ac:dyDescent="0.25">
      <c r="A1273">
        <v>1371</v>
      </c>
      <c r="B1273" s="4">
        <v>1</v>
      </c>
      <c r="E1273" s="3">
        <v>4</v>
      </c>
    </row>
    <row r="1274" spans="1:5" x14ac:dyDescent="0.25">
      <c r="A1274">
        <v>1372</v>
      </c>
      <c r="B1274" s="4">
        <v>1</v>
      </c>
      <c r="E1274" s="3">
        <v>4</v>
      </c>
    </row>
    <row r="1275" spans="1:5" x14ac:dyDescent="0.25">
      <c r="A1275">
        <v>1373</v>
      </c>
      <c r="B1275" s="4">
        <v>1</v>
      </c>
      <c r="E1275" s="3">
        <v>4</v>
      </c>
    </row>
    <row r="1276" spans="1:5" x14ac:dyDescent="0.25">
      <c r="A1276">
        <v>1374</v>
      </c>
      <c r="B1276" s="4">
        <v>1</v>
      </c>
      <c r="C1276" s="2">
        <v>2</v>
      </c>
      <c r="E1276" s="3">
        <v>4</v>
      </c>
    </row>
    <row r="1277" spans="1:5" x14ac:dyDescent="0.25">
      <c r="A1277">
        <v>1375</v>
      </c>
      <c r="B1277" s="4">
        <v>1</v>
      </c>
      <c r="C1277" s="2">
        <v>2</v>
      </c>
      <c r="E1277" s="3">
        <v>4</v>
      </c>
    </row>
    <row r="1278" spans="1:5" x14ac:dyDescent="0.25">
      <c r="A1278">
        <v>1376</v>
      </c>
      <c r="B1278" s="4">
        <v>1</v>
      </c>
      <c r="C1278" s="2">
        <v>2</v>
      </c>
      <c r="E1278" s="3">
        <v>4</v>
      </c>
    </row>
    <row r="1279" spans="1:5" x14ac:dyDescent="0.25">
      <c r="A1279">
        <v>1377</v>
      </c>
      <c r="C1279" s="2">
        <v>2</v>
      </c>
      <c r="E1279" s="3">
        <v>4</v>
      </c>
    </row>
    <row r="1280" spans="1:5" x14ac:dyDescent="0.25">
      <c r="A1280">
        <v>1378</v>
      </c>
      <c r="C1280" s="2">
        <v>2</v>
      </c>
      <c r="E1280" s="3">
        <v>4</v>
      </c>
    </row>
    <row r="1281" spans="1:5" x14ac:dyDescent="0.25">
      <c r="A1281">
        <v>1379</v>
      </c>
      <c r="C1281" s="2">
        <v>2</v>
      </c>
      <c r="D1281" s="5">
        <v>3</v>
      </c>
      <c r="E1281" s="3">
        <v>4</v>
      </c>
    </row>
    <row r="1282" spans="1:5" x14ac:dyDescent="0.25">
      <c r="A1282">
        <v>1380</v>
      </c>
      <c r="C1282" s="2">
        <v>2</v>
      </c>
      <c r="D1282" s="5">
        <v>3</v>
      </c>
      <c r="E1282" s="3">
        <v>4</v>
      </c>
    </row>
    <row r="1283" spans="1:5" x14ac:dyDescent="0.25">
      <c r="A1283">
        <v>1381</v>
      </c>
      <c r="C1283" s="2">
        <v>2</v>
      </c>
      <c r="D1283" s="5">
        <v>3</v>
      </c>
      <c r="E1283" s="3">
        <v>4</v>
      </c>
    </row>
    <row r="1284" spans="1:5" x14ac:dyDescent="0.25">
      <c r="A1284">
        <v>1382</v>
      </c>
      <c r="C1284" s="2">
        <v>2</v>
      </c>
      <c r="D1284" s="5">
        <v>3</v>
      </c>
    </row>
    <row r="1285" spans="1:5" x14ac:dyDescent="0.25">
      <c r="A1285">
        <v>1383</v>
      </c>
      <c r="C1285" s="2">
        <v>2</v>
      </c>
      <c r="D1285" s="5">
        <v>3</v>
      </c>
    </row>
    <row r="1286" spans="1:5" x14ac:dyDescent="0.25">
      <c r="A1286">
        <v>1384</v>
      </c>
      <c r="C1286" s="2">
        <v>2</v>
      </c>
      <c r="D1286" s="5">
        <v>3</v>
      </c>
    </row>
    <row r="1287" spans="1:5" x14ac:dyDescent="0.25">
      <c r="A1287">
        <v>1385</v>
      </c>
      <c r="C1287" s="2">
        <v>2</v>
      </c>
      <c r="D1287" s="5">
        <v>3</v>
      </c>
    </row>
    <row r="1288" spans="1:5" x14ac:dyDescent="0.25">
      <c r="A1288">
        <v>1386</v>
      </c>
      <c r="B1288" s="4">
        <v>1</v>
      </c>
      <c r="C1288" s="2">
        <v>2</v>
      </c>
      <c r="D1288" s="5">
        <v>3</v>
      </c>
    </row>
    <row r="1289" spans="1:5" x14ac:dyDescent="0.25">
      <c r="A1289">
        <v>1387</v>
      </c>
      <c r="B1289" s="4">
        <v>1</v>
      </c>
      <c r="D1289" s="5">
        <v>3</v>
      </c>
    </row>
    <row r="1290" spans="1:5" x14ac:dyDescent="0.25">
      <c r="A1290">
        <v>1388</v>
      </c>
      <c r="B1290" s="4">
        <v>1</v>
      </c>
      <c r="D1290" s="5">
        <v>3</v>
      </c>
    </row>
    <row r="1291" spans="1:5" x14ac:dyDescent="0.25">
      <c r="A1291">
        <v>1389</v>
      </c>
      <c r="B1291" s="4">
        <v>1</v>
      </c>
      <c r="D1291" s="5">
        <v>3</v>
      </c>
    </row>
    <row r="1292" spans="1:5" x14ac:dyDescent="0.25">
      <c r="A1292">
        <v>1390</v>
      </c>
      <c r="B1292" s="4">
        <v>1</v>
      </c>
      <c r="D1292" s="5">
        <v>3</v>
      </c>
    </row>
    <row r="1293" spans="1:5" x14ac:dyDescent="0.25">
      <c r="A1293">
        <v>1391</v>
      </c>
      <c r="B1293" s="4">
        <v>1</v>
      </c>
    </row>
    <row r="1294" spans="1:5" x14ac:dyDescent="0.25">
      <c r="A1294">
        <v>1392</v>
      </c>
      <c r="B1294" s="4">
        <v>1</v>
      </c>
      <c r="E1294" s="3">
        <v>4</v>
      </c>
    </row>
    <row r="1295" spans="1:5" x14ac:dyDescent="0.25">
      <c r="A1295">
        <v>1393</v>
      </c>
      <c r="B1295" s="4">
        <v>1</v>
      </c>
      <c r="E1295" s="3">
        <v>4</v>
      </c>
    </row>
    <row r="1296" spans="1:5" x14ac:dyDescent="0.25">
      <c r="A1296">
        <v>1394</v>
      </c>
      <c r="B1296" s="4">
        <v>1</v>
      </c>
      <c r="E1296" s="3">
        <v>4</v>
      </c>
    </row>
    <row r="1297" spans="1:5" x14ac:dyDescent="0.25">
      <c r="A1297">
        <v>1395</v>
      </c>
      <c r="B1297" s="4">
        <v>1</v>
      </c>
      <c r="E1297" s="3">
        <v>4</v>
      </c>
    </row>
    <row r="1298" spans="1:5" x14ac:dyDescent="0.25">
      <c r="A1298">
        <v>1396</v>
      </c>
      <c r="B1298" s="4">
        <v>1</v>
      </c>
      <c r="E1298" s="3">
        <v>4</v>
      </c>
    </row>
    <row r="1299" spans="1:5" x14ac:dyDescent="0.25">
      <c r="A1299">
        <v>1397</v>
      </c>
      <c r="B1299" s="4">
        <v>1</v>
      </c>
      <c r="E1299" s="3">
        <v>4</v>
      </c>
    </row>
    <row r="1300" spans="1:5" x14ac:dyDescent="0.25">
      <c r="A1300">
        <v>1398</v>
      </c>
      <c r="C1300" s="2">
        <v>2</v>
      </c>
      <c r="E1300" s="3">
        <v>4</v>
      </c>
    </row>
    <row r="1301" spans="1:5" x14ac:dyDescent="0.25">
      <c r="A1301">
        <v>1399</v>
      </c>
      <c r="C1301" s="2">
        <v>2</v>
      </c>
      <c r="E1301" s="3">
        <v>4</v>
      </c>
    </row>
    <row r="1302" spans="1:5" x14ac:dyDescent="0.25">
      <c r="A1302">
        <v>1400</v>
      </c>
      <c r="C1302" s="2">
        <v>2</v>
      </c>
      <c r="E1302" s="3">
        <v>4</v>
      </c>
    </row>
    <row r="1303" spans="1:5" x14ac:dyDescent="0.25">
      <c r="A1303">
        <v>1401</v>
      </c>
      <c r="C1303" s="2">
        <v>2</v>
      </c>
      <c r="E1303" s="3">
        <v>4</v>
      </c>
    </row>
    <row r="1304" spans="1:5" x14ac:dyDescent="0.25">
      <c r="A1304">
        <v>1402</v>
      </c>
      <c r="C1304" s="2">
        <v>2</v>
      </c>
      <c r="E1304" s="3">
        <v>4</v>
      </c>
    </row>
    <row r="1305" spans="1:5" x14ac:dyDescent="0.25">
      <c r="A1305">
        <v>1403</v>
      </c>
      <c r="C1305" s="2">
        <v>2</v>
      </c>
      <c r="D1305" s="5">
        <v>3</v>
      </c>
      <c r="E1305" s="3">
        <v>4</v>
      </c>
    </row>
    <row r="1306" spans="1:5" x14ac:dyDescent="0.25">
      <c r="A1306">
        <v>1404</v>
      </c>
      <c r="C1306" s="2">
        <v>2</v>
      </c>
      <c r="D1306" s="5">
        <v>3</v>
      </c>
      <c r="E1306" s="3">
        <v>4</v>
      </c>
    </row>
    <row r="1307" spans="1:5" x14ac:dyDescent="0.25">
      <c r="A1307">
        <v>1405</v>
      </c>
      <c r="C1307" s="2">
        <v>2</v>
      </c>
      <c r="D1307" s="5">
        <v>3</v>
      </c>
    </row>
    <row r="1308" spans="1:5" x14ac:dyDescent="0.25">
      <c r="A1308">
        <v>1406</v>
      </c>
      <c r="C1308" s="2">
        <v>2</v>
      </c>
      <c r="D1308" s="5">
        <v>3</v>
      </c>
    </row>
    <row r="1309" spans="1:5" x14ac:dyDescent="0.25">
      <c r="A1309">
        <v>1407</v>
      </c>
      <c r="C1309" s="2">
        <v>2</v>
      </c>
      <c r="D1309" s="5">
        <v>3</v>
      </c>
    </row>
    <row r="1310" spans="1:5" x14ac:dyDescent="0.25">
      <c r="A1310">
        <v>1408</v>
      </c>
      <c r="B1310" s="4">
        <v>1</v>
      </c>
      <c r="C1310" s="2">
        <v>2</v>
      </c>
      <c r="D1310" s="5">
        <v>3</v>
      </c>
    </row>
    <row r="1311" spans="1:5" x14ac:dyDescent="0.25">
      <c r="A1311">
        <v>1409</v>
      </c>
      <c r="B1311" s="4">
        <v>1</v>
      </c>
      <c r="C1311" s="2">
        <v>2</v>
      </c>
      <c r="D1311" s="5">
        <v>3</v>
      </c>
    </row>
    <row r="1312" spans="1:5" x14ac:dyDescent="0.25">
      <c r="A1312">
        <v>1410</v>
      </c>
      <c r="B1312" s="4">
        <v>1</v>
      </c>
      <c r="D1312" s="5">
        <v>3</v>
      </c>
    </row>
    <row r="1313" spans="1:5" x14ac:dyDescent="0.25">
      <c r="A1313">
        <v>1411</v>
      </c>
      <c r="B1313" s="4">
        <v>1</v>
      </c>
      <c r="D1313" s="5">
        <v>3</v>
      </c>
    </row>
    <row r="1314" spans="1:5" x14ac:dyDescent="0.25">
      <c r="A1314">
        <v>1412</v>
      </c>
      <c r="B1314" s="4">
        <v>1</v>
      </c>
      <c r="D1314" s="5">
        <v>3</v>
      </c>
    </row>
    <row r="1315" spans="1:5" x14ac:dyDescent="0.25">
      <c r="A1315">
        <v>1413</v>
      </c>
      <c r="B1315" s="4">
        <v>1</v>
      </c>
      <c r="D1315" s="5">
        <v>3</v>
      </c>
    </row>
    <row r="1316" spans="1:5" x14ac:dyDescent="0.25">
      <c r="A1316">
        <v>1414</v>
      </c>
      <c r="B1316" s="4">
        <v>1</v>
      </c>
      <c r="D1316" s="5">
        <v>3</v>
      </c>
    </row>
    <row r="1317" spans="1:5" x14ac:dyDescent="0.25">
      <c r="A1317">
        <v>1415</v>
      </c>
      <c r="B1317" s="4">
        <v>1</v>
      </c>
      <c r="D1317" s="5">
        <v>3</v>
      </c>
    </row>
    <row r="1318" spans="1:5" x14ac:dyDescent="0.25">
      <c r="A1318">
        <v>1416</v>
      </c>
      <c r="B1318" s="4">
        <v>1</v>
      </c>
      <c r="E1318" s="3">
        <v>4</v>
      </c>
    </row>
    <row r="1319" spans="1:5" x14ac:dyDescent="0.25">
      <c r="A1319">
        <v>1417</v>
      </c>
      <c r="B1319" s="4">
        <v>1</v>
      </c>
      <c r="E1319" s="3">
        <v>4</v>
      </c>
    </row>
    <row r="1320" spans="1:5" x14ac:dyDescent="0.25">
      <c r="A1320">
        <v>1418</v>
      </c>
      <c r="B1320" s="4">
        <v>1</v>
      </c>
      <c r="E1320" s="3">
        <v>4</v>
      </c>
    </row>
    <row r="1321" spans="1:5" x14ac:dyDescent="0.25">
      <c r="A1321">
        <v>1419</v>
      </c>
      <c r="B1321" s="4">
        <v>1</v>
      </c>
      <c r="E1321" s="3">
        <v>4</v>
      </c>
    </row>
    <row r="1322" spans="1:5" x14ac:dyDescent="0.25">
      <c r="A1322">
        <v>1420</v>
      </c>
      <c r="B1322" s="4">
        <v>1</v>
      </c>
      <c r="E1322" s="3">
        <v>4</v>
      </c>
    </row>
    <row r="1323" spans="1:5" x14ac:dyDescent="0.25">
      <c r="A1323">
        <v>1421</v>
      </c>
      <c r="C1323" s="2">
        <v>2</v>
      </c>
      <c r="E1323" s="3">
        <v>4</v>
      </c>
    </row>
    <row r="1324" spans="1:5" x14ac:dyDescent="0.25">
      <c r="A1324">
        <v>1422</v>
      </c>
      <c r="C1324" s="2">
        <v>2</v>
      </c>
      <c r="E1324" s="3">
        <v>4</v>
      </c>
    </row>
    <row r="1325" spans="1:5" x14ac:dyDescent="0.25">
      <c r="A1325">
        <v>1423</v>
      </c>
      <c r="C1325" s="2">
        <v>2</v>
      </c>
      <c r="E1325" s="3">
        <v>4</v>
      </c>
    </row>
    <row r="1326" spans="1:5" x14ac:dyDescent="0.25">
      <c r="A1326">
        <v>1424</v>
      </c>
      <c r="C1326" s="2">
        <v>2</v>
      </c>
      <c r="E1326" s="3">
        <v>4</v>
      </c>
    </row>
    <row r="1327" spans="1:5" x14ac:dyDescent="0.25">
      <c r="A1327">
        <v>1425</v>
      </c>
      <c r="C1327" s="2">
        <v>2</v>
      </c>
      <c r="D1327" s="5">
        <v>3</v>
      </c>
      <c r="E1327" s="3">
        <v>4</v>
      </c>
    </row>
    <row r="1328" spans="1:5" x14ac:dyDescent="0.25">
      <c r="A1328">
        <v>1426</v>
      </c>
      <c r="C1328" s="2">
        <v>2</v>
      </c>
      <c r="D1328" s="5">
        <v>3</v>
      </c>
      <c r="E1328" s="3">
        <v>4</v>
      </c>
    </row>
    <row r="1329" spans="1:5" x14ac:dyDescent="0.25">
      <c r="A1329">
        <v>1427</v>
      </c>
      <c r="C1329" s="2">
        <v>2</v>
      </c>
      <c r="D1329" s="5">
        <v>3</v>
      </c>
      <c r="E1329" s="3">
        <v>4</v>
      </c>
    </row>
    <row r="1330" spans="1:5" x14ac:dyDescent="0.25">
      <c r="A1330">
        <v>1428</v>
      </c>
      <c r="C1330" s="2">
        <v>2</v>
      </c>
      <c r="D1330" s="5">
        <v>3</v>
      </c>
      <c r="E1330" s="3">
        <v>4</v>
      </c>
    </row>
    <row r="1331" spans="1:5" x14ac:dyDescent="0.25">
      <c r="A1331">
        <v>1429</v>
      </c>
      <c r="C1331" s="2">
        <v>2</v>
      </c>
      <c r="D1331" s="5">
        <v>3</v>
      </c>
    </row>
    <row r="1332" spans="1:5" x14ac:dyDescent="0.25">
      <c r="A1332">
        <v>1430</v>
      </c>
      <c r="C1332" s="2">
        <v>2</v>
      </c>
      <c r="D1332" s="5">
        <v>3</v>
      </c>
    </row>
    <row r="1333" spans="1:5" x14ac:dyDescent="0.25">
      <c r="A1333">
        <v>1431</v>
      </c>
      <c r="C1333" s="2">
        <v>2</v>
      </c>
      <c r="D1333" s="5">
        <v>3</v>
      </c>
    </row>
    <row r="1334" spans="1:5" x14ac:dyDescent="0.25">
      <c r="A1334">
        <v>1432</v>
      </c>
      <c r="B1334" s="4">
        <v>1</v>
      </c>
      <c r="C1334" s="2">
        <v>2</v>
      </c>
      <c r="D1334" s="5">
        <v>3</v>
      </c>
    </row>
    <row r="1335" spans="1:5" x14ac:dyDescent="0.25">
      <c r="A1335">
        <v>1433</v>
      </c>
      <c r="B1335" s="4">
        <v>1</v>
      </c>
      <c r="D1335" s="5">
        <v>3</v>
      </c>
    </row>
    <row r="1336" spans="1:5" x14ac:dyDescent="0.25">
      <c r="A1336">
        <v>1434</v>
      </c>
      <c r="B1336" s="4">
        <v>1</v>
      </c>
      <c r="D1336" s="5">
        <v>3</v>
      </c>
    </row>
    <row r="1337" spans="1:5" x14ac:dyDescent="0.25">
      <c r="A1337">
        <v>1435</v>
      </c>
      <c r="B1337" s="4">
        <v>1</v>
      </c>
      <c r="D1337" s="5">
        <v>3</v>
      </c>
    </row>
    <row r="1338" spans="1:5" x14ac:dyDescent="0.25">
      <c r="A1338">
        <v>1436</v>
      </c>
      <c r="B1338" s="4">
        <v>1</v>
      </c>
      <c r="D1338" s="5">
        <v>3</v>
      </c>
    </row>
    <row r="1339" spans="1:5" x14ac:dyDescent="0.25">
      <c r="A1339">
        <v>1437</v>
      </c>
      <c r="B1339" s="4">
        <v>1</v>
      </c>
      <c r="D1339" s="5">
        <v>3</v>
      </c>
    </row>
    <row r="1340" spans="1:5" x14ac:dyDescent="0.25">
      <c r="A1340">
        <v>1438</v>
      </c>
      <c r="B1340" s="4">
        <v>1</v>
      </c>
    </row>
    <row r="1341" spans="1:5" x14ac:dyDescent="0.25">
      <c r="A1341">
        <v>1439</v>
      </c>
      <c r="B1341" s="4">
        <v>1</v>
      </c>
      <c r="E1341" s="3">
        <v>4</v>
      </c>
    </row>
    <row r="1342" spans="1:5" x14ac:dyDescent="0.25">
      <c r="A1342">
        <v>1440</v>
      </c>
      <c r="B1342" s="4">
        <v>1</v>
      </c>
      <c r="E1342" s="3">
        <v>4</v>
      </c>
    </row>
    <row r="1343" spans="1:5" x14ac:dyDescent="0.25">
      <c r="A1343">
        <v>1441</v>
      </c>
      <c r="B1343" s="4">
        <v>1</v>
      </c>
      <c r="E1343" s="3">
        <v>4</v>
      </c>
    </row>
    <row r="1344" spans="1:5" x14ac:dyDescent="0.25">
      <c r="A1344">
        <v>1442</v>
      </c>
      <c r="B1344" s="4">
        <v>1</v>
      </c>
      <c r="E1344" s="3">
        <v>4</v>
      </c>
    </row>
    <row r="1345" spans="1:5" x14ac:dyDescent="0.25">
      <c r="A1345">
        <v>1443</v>
      </c>
      <c r="B1345" s="4">
        <v>1</v>
      </c>
      <c r="E1345" s="3">
        <v>4</v>
      </c>
    </row>
    <row r="1346" spans="1:5" x14ac:dyDescent="0.25">
      <c r="A1346">
        <v>1444</v>
      </c>
      <c r="E1346" s="3">
        <v>4</v>
      </c>
    </row>
    <row r="1347" spans="1:5" x14ac:dyDescent="0.25">
      <c r="A1347">
        <v>1445</v>
      </c>
      <c r="C1347" s="2">
        <v>2</v>
      </c>
      <c r="E1347" s="3">
        <v>4</v>
      </c>
    </row>
    <row r="1348" spans="1:5" x14ac:dyDescent="0.25">
      <c r="A1348">
        <v>1446</v>
      </c>
      <c r="C1348" s="2">
        <v>2</v>
      </c>
      <c r="E1348" s="3">
        <v>4</v>
      </c>
    </row>
    <row r="1349" spans="1:5" x14ac:dyDescent="0.25">
      <c r="A1349">
        <v>1447</v>
      </c>
      <c r="C1349" s="2">
        <v>2</v>
      </c>
      <c r="E1349" s="3">
        <v>4</v>
      </c>
    </row>
    <row r="1350" spans="1:5" x14ac:dyDescent="0.25">
      <c r="A1350">
        <v>1448</v>
      </c>
      <c r="C1350" s="2">
        <v>2</v>
      </c>
      <c r="D1350" s="5">
        <v>3</v>
      </c>
      <c r="E1350" s="3">
        <v>4</v>
      </c>
    </row>
    <row r="1351" spans="1:5" x14ac:dyDescent="0.25">
      <c r="A1351">
        <v>1449</v>
      </c>
      <c r="C1351" s="2">
        <v>2</v>
      </c>
      <c r="D1351" s="5">
        <v>3</v>
      </c>
      <c r="E1351" s="3">
        <v>4</v>
      </c>
    </row>
    <row r="1352" spans="1:5" x14ac:dyDescent="0.25">
      <c r="A1352">
        <v>1450</v>
      </c>
      <c r="C1352" s="2">
        <v>2</v>
      </c>
      <c r="D1352" s="5">
        <v>3</v>
      </c>
      <c r="E1352" s="3">
        <v>4</v>
      </c>
    </row>
    <row r="1353" spans="1:5" x14ac:dyDescent="0.25">
      <c r="A1353">
        <v>1451</v>
      </c>
      <c r="C1353" s="2">
        <v>2</v>
      </c>
      <c r="D1353" s="5">
        <v>3</v>
      </c>
    </row>
    <row r="1354" spans="1:5" x14ac:dyDescent="0.25">
      <c r="A1354">
        <v>1452</v>
      </c>
      <c r="C1354" s="2">
        <v>2</v>
      </c>
      <c r="D1354" s="5">
        <v>3</v>
      </c>
    </row>
    <row r="1355" spans="1:5" x14ac:dyDescent="0.25">
      <c r="A1355">
        <v>1453</v>
      </c>
      <c r="C1355" s="2">
        <v>2</v>
      </c>
      <c r="D1355" s="5">
        <v>3</v>
      </c>
    </row>
    <row r="1356" spans="1:5" x14ac:dyDescent="0.25">
      <c r="A1356">
        <v>1454</v>
      </c>
      <c r="C1356" s="2">
        <v>2</v>
      </c>
      <c r="D1356" s="5">
        <v>3</v>
      </c>
    </row>
    <row r="1357" spans="1:5" x14ac:dyDescent="0.25">
      <c r="A1357">
        <v>1455</v>
      </c>
      <c r="C1357" s="2">
        <v>2</v>
      </c>
      <c r="D1357" s="5">
        <v>3</v>
      </c>
    </row>
    <row r="1358" spans="1:5" x14ac:dyDescent="0.25">
      <c r="A1358">
        <v>1456</v>
      </c>
      <c r="B1358" s="4">
        <v>1</v>
      </c>
      <c r="C1358" s="2">
        <v>2</v>
      </c>
      <c r="D1358" s="5">
        <v>3</v>
      </c>
    </row>
    <row r="1359" spans="1:5" x14ac:dyDescent="0.25">
      <c r="A1359">
        <v>1457</v>
      </c>
      <c r="B1359" s="4">
        <v>1</v>
      </c>
      <c r="C1359" s="2">
        <v>2</v>
      </c>
      <c r="D1359" s="5">
        <v>3</v>
      </c>
    </row>
    <row r="1360" spans="1:5" x14ac:dyDescent="0.25">
      <c r="A1360">
        <v>1458</v>
      </c>
      <c r="B1360" s="4">
        <v>1</v>
      </c>
      <c r="C1360" s="2">
        <v>2</v>
      </c>
      <c r="D1360" s="5">
        <v>3</v>
      </c>
    </row>
    <row r="1361" spans="1:5" x14ac:dyDescent="0.25">
      <c r="A1361">
        <v>1459</v>
      </c>
      <c r="B1361" s="4">
        <v>1</v>
      </c>
      <c r="D1361" s="5">
        <v>3</v>
      </c>
    </row>
    <row r="1362" spans="1:5" x14ac:dyDescent="0.25">
      <c r="A1362">
        <v>1460</v>
      </c>
      <c r="B1362" s="4">
        <v>1</v>
      </c>
      <c r="D1362" s="5">
        <v>3</v>
      </c>
    </row>
    <row r="1363" spans="1:5" x14ac:dyDescent="0.25">
      <c r="A1363">
        <v>1461</v>
      </c>
      <c r="B1363" s="4">
        <v>1</v>
      </c>
    </row>
    <row r="1364" spans="1:5" x14ac:dyDescent="0.25">
      <c r="A1364">
        <v>1462</v>
      </c>
      <c r="B1364" s="4">
        <v>1</v>
      </c>
      <c r="E1364" s="3">
        <v>4</v>
      </c>
    </row>
    <row r="1365" spans="1:5" x14ac:dyDescent="0.25">
      <c r="A1365">
        <v>1463</v>
      </c>
      <c r="B1365" s="4">
        <v>1</v>
      </c>
      <c r="E1365" s="3">
        <v>4</v>
      </c>
    </row>
    <row r="1366" spans="1:5" x14ac:dyDescent="0.25">
      <c r="A1366">
        <v>1464</v>
      </c>
      <c r="B1366" s="4">
        <v>1</v>
      </c>
      <c r="E1366" s="3">
        <v>4</v>
      </c>
    </row>
    <row r="1367" spans="1:5" x14ac:dyDescent="0.25">
      <c r="A1367">
        <v>1465</v>
      </c>
      <c r="B1367" s="4">
        <v>1</v>
      </c>
      <c r="E1367" s="3">
        <v>4</v>
      </c>
    </row>
    <row r="1368" spans="1:5" x14ac:dyDescent="0.25">
      <c r="A1368">
        <v>1466</v>
      </c>
      <c r="B1368" s="4">
        <v>1</v>
      </c>
      <c r="E1368" s="3">
        <v>4</v>
      </c>
    </row>
    <row r="1369" spans="1:5" x14ac:dyDescent="0.25">
      <c r="A1369">
        <v>1467</v>
      </c>
      <c r="B1369" s="4">
        <v>1</v>
      </c>
      <c r="E1369" s="3">
        <v>4</v>
      </c>
    </row>
    <row r="1370" spans="1:5" x14ac:dyDescent="0.25">
      <c r="A1370">
        <v>1468</v>
      </c>
      <c r="B1370" s="4">
        <v>1</v>
      </c>
      <c r="E1370" s="3">
        <v>4</v>
      </c>
    </row>
    <row r="1371" spans="1:5" x14ac:dyDescent="0.25">
      <c r="A1371">
        <v>1469</v>
      </c>
      <c r="B1371" s="4">
        <v>1</v>
      </c>
      <c r="C1371" s="2">
        <v>2</v>
      </c>
      <c r="E1371" s="3">
        <v>4</v>
      </c>
    </row>
    <row r="1372" spans="1:5" x14ac:dyDescent="0.25">
      <c r="A1372">
        <v>1470</v>
      </c>
      <c r="B1372" s="4">
        <v>1</v>
      </c>
      <c r="C1372" s="2">
        <v>2</v>
      </c>
      <c r="E1372" s="3">
        <v>4</v>
      </c>
    </row>
    <row r="1373" spans="1:5" x14ac:dyDescent="0.25">
      <c r="A1373">
        <v>1471</v>
      </c>
      <c r="C1373" s="2">
        <v>2</v>
      </c>
      <c r="E1373" s="3">
        <v>4</v>
      </c>
    </row>
    <row r="1374" spans="1:5" x14ac:dyDescent="0.25">
      <c r="A1374">
        <v>1472</v>
      </c>
      <c r="C1374" s="2">
        <v>2</v>
      </c>
      <c r="E1374" s="3">
        <v>4</v>
      </c>
    </row>
    <row r="1375" spans="1:5" x14ac:dyDescent="0.25">
      <c r="A1375">
        <v>1473</v>
      </c>
      <c r="C1375" s="2">
        <v>2</v>
      </c>
      <c r="D1375" s="5">
        <v>3</v>
      </c>
      <c r="E1375" s="3">
        <v>4</v>
      </c>
    </row>
    <row r="1376" spans="1:5" x14ac:dyDescent="0.25">
      <c r="A1376">
        <v>1474</v>
      </c>
      <c r="C1376" s="2">
        <v>2</v>
      </c>
      <c r="D1376" s="5">
        <v>3</v>
      </c>
      <c r="E1376" s="3">
        <v>4</v>
      </c>
    </row>
    <row r="1377" spans="1:5" x14ac:dyDescent="0.25">
      <c r="A1377">
        <v>1475</v>
      </c>
      <c r="C1377" s="2">
        <v>2</v>
      </c>
      <c r="D1377" s="5">
        <v>3</v>
      </c>
      <c r="E1377" s="3">
        <v>4</v>
      </c>
    </row>
    <row r="1378" spans="1:5" x14ac:dyDescent="0.25">
      <c r="A1378">
        <v>1476</v>
      </c>
      <c r="C1378" s="2">
        <v>2</v>
      </c>
      <c r="D1378" s="5">
        <v>3</v>
      </c>
    </row>
    <row r="1379" spans="1:5" x14ac:dyDescent="0.25">
      <c r="A1379">
        <v>1477</v>
      </c>
      <c r="C1379" s="2">
        <v>2</v>
      </c>
      <c r="D1379" s="5">
        <v>3</v>
      </c>
    </row>
    <row r="1380" spans="1:5" x14ac:dyDescent="0.25">
      <c r="A1380">
        <v>1478</v>
      </c>
      <c r="C1380" s="2">
        <v>2</v>
      </c>
      <c r="D1380" s="5">
        <v>3</v>
      </c>
    </row>
    <row r="1381" spans="1:5" x14ac:dyDescent="0.25">
      <c r="A1381">
        <v>1479</v>
      </c>
      <c r="C1381" s="2">
        <v>2</v>
      </c>
      <c r="D1381" s="5">
        <v>3</v>
      </c>
    </row>
    <row r="1382" spans="1:5" x14ac:dyDescent="0.25">
      <c r="A1382">
        <v>1480</v>
      </c>
      <c r="C1382" s="2">
        <v>2</v>
      </c>
      <c r="D1382" s="5">
        <v>3</v>
      </c>
    </row>
    <row r="1383" spans="1:5" x14ac:dyDescent="0.25">
      <c r="A1383">
        <v>1481</v>
      </c>
      <c r="C1383" s="2">
        <v>2</v>
      </c>
      <c r="D1383" s="5">
        <v>3</v>
      </c>
    </row>
    <row r="1384" spans="1:5" x14ac:dyDescent="0.25">
      <c r="A1384">
        <v>1482</v>
      </c>
      <c r="B1384" s="4">
        <v>1</v>
      </c>
      <c r="C1384" s="2">
        <v>2</v>
      </c>
      <c r="D1384" s="5">
        <v>3</v>
      </c>
    </row>
    <row r="1385" spans="1:5" x14ac:dyDescent="0.25">
      <c r="A1385">
        <v>1483</v>
      </c>
      <c r="B1385" s="4">
        <v>1</v>
      </c>
      <c r="C1385" s="2">
        <v>2</v>
      </c>
      <c r="D1385" s="5">
        <v>3</v>
      </c>
    </row>
    <row r="1386" spans="1:5" x14ac:dyDescent="0.25">
      <c r="A1386">
        <v>1484</v>
      </c>
      <c r="B1386" s="4">
        <v>1</v>
      </c>
      <c r="D1386" s="5">
        <v>3</v>
      </c>
    </row>
    <row r="1387" spans="1:5" x14ac:dyDescent="0.25">
      <c r="A1387">
        <v>1485</v>
      </c>
      <c r="B1387" s="4">
        <v>1</v>
      </c>
      <c r="D1387" s="5">
        <v>3</v>
      </c>
    </row>
    <row r="1388" spans="1:5" x14ac:dyDescent="0.25">
      <c r="A1388">
        <v>1486</v>
      </c>
      <c r="B1388" s="4">
        <v>1</v>
      </c>
      <c r="D1388" s="5">
        <v>3</v>
      </c>
    </row>
    <row r="1389" spans="1:5" x14ac:dyDescent="0.25">
      <c r="A1389">
        <v>1487</v>
      </c>
      <c r="B1389" s="4">
        <v>1</v>
      </c>
    </row>
    <row r="1390" spans="1:5" x14ac:dyDescent="0.25">
      <c r="A1390">
        <v>1488</v>
      </c>
      <c r="B1390" s="4">
        <v>1</v>
      </c>
      <c r="E1390" s="3">
        <v>4</v>
      </c>
    </row>
    <row r="1391" spans="1:5" x14ac:dyDescent="0.25">
      <c r="A1391">
        <v>1489</v>
      </c>
      <c r="B1391" s="4">
        <v>1</v>
      </c>
      <c r="E1391" s="3">
        <v>4</v>
      </c>
    </row>
    <row r="1392" spans="1:5" x14ac:dyDescent="0.25">
      <c r="A1392">
        <v>1490</v>
      </c>
      <c r="B1392" s="4">
        <v>1</v>
      </c>
      <c r="E1392" s="3">
        <v>4</v>
      </c>
    </row>
    <row r="1393" spans="1:5" x14ac:dyDescent="0.25">
      <c r="A1393">
        <v>1491</v>
      </c>
      <c r="B1393" s="4">
        <v>1</v>
      </c>
      <c r="E1393" s="3">
        <v>4</v>
      </c>
    </row>
    <row r="1394" spans="1:5" x14ac:dyDescent="0.25">
      <c r="A1394">
        <v>1492</v>
      </c>
      <c r="B1394" s="4">
        <v>1</v>
      </c>
      <c r="E1394" s="3">
        <v>4</v>
      </c>
    </row>
    <row r="1395" spans="1:5" x14ac:dyDescent="0.25">
      <c r="A1395">
        <v>1493</v>
      </c>
      <c r="B1395" s="4">
        <v>1</v>
      </c>
      <c r="E1395" s="3">
        <v>4</v>
      </c>
    </row>
    <row r="1396" spans="1:5" x14ac:dyDescent="0.25">
      <c r="A1396">
        <v>1494</v>
      </c>
      <c r="B1396" s="4">
        <v>1</v>
      </c>
      <c r="E1396" s="3">
        <v>4</v>
      </c>
    </row>
    <row r="1397" spans="1:5" x14ac:dyDescent="0.25">
      <c r="A1397">
        <v>1495</v>
      </c>
      <c r="B1397" s="4">
        <v>1</v>
      </c>
      <c r="E1397" s="3">
        <v>4</v>
      </c>
    </row>
    <row r="1398" spans="1:5" x14ac:dyDescent="0.25">
      <c r="A1398">
        <v>1496</v>
      </c>
      <c r="B1398" s="4">
        <v>1</v>
      </c>
      <c r="C1398" s="2">
        <v>2</v>
      </c>
      <c r="E1398" s="3">
        <v>4</v>
      </c>
    </row>
    <row r="1399" spans="1:5" x14ac:dyDescent="0.25">
      <c r="A1399">
        <v>1497</v>
      </c>
      <c r="C1399" s="2">
        <v>2</v>
      </c>
      <c r="E1399" s="3">
        <v>4</v>
      </c>
    </row>
    <row r="1400" spans="1:5" x14ac:dyDescent="0.25">
      <c r="A1400">
        <v>1498</v>
      </c>
      <c r="C1400" s="2">
        <v>2</v>
      </c>
      <c r="D1400" s="5">
        <v>3</v>
      </c>
      <c r="E1400" s="3">
        <v>4</v>
      </c>
    </row>
    <row r="1401" spans="1:5" x14ac:dyDescent="0.25">
      <c r="A1401">
        <v>1499</v>
      </c>
      <c r="C1401" s="2">
        <v>2</v>
      </c>
      <c r="D1401" s="5">
        <v>3</v>
      </c>
      <c r="E1401" s="3">
        <v>4</v>
      </c>
    </row>
    <row r="1402" spans="1:5" x14ac:dyDescent="0.25">
      <c r="A1402">
        <v>1500</v>
      </c>
      <c r="C1402" s="2">
        <v>2</v>
      </c>
      <c r="D1402" s="5">
        <v>3</v>
      </c>
      <c r="E1402" s="3">
        <v>4</v>
      </c>
    </row>
    <row r="1403" spans="1:5" x14ac:dyDescent="0.25">
      <c r="A1403">
        <v>1501</v>
      </c>
      <c r="C1403" s="2">
        <v>2</v>
      </c>
      <c r="D1403" s="5">
        <v>3</v>
      </c>
      <c r="E1403" s="3">
        <v>4</v>
      </c>
    </row>
    <row r="1404" spans="1:5" x14ac:dyDescent="0.25">
      <c r="A1404">
        <v>1502</v>
      </c>
      <c r="C1404" s="2">
        <v>2</v>
      </c>
      <c r="D1404" s="5">
        <v>3</v>
      </c>
    </row>
    <row r="1405" spans="1:5" x14ac:dyDescent="0.25">
      <c r="A1405">
        <v>1503</v>
      </c>
      <c r="C1405" s="2">
        <v>2</v>
      </c>
      <c r="D1405" s="5">
        <v>3</v>
      </c>
    </row>
    <row r="1406" spans="1:5" x14ac:dyDescent="0.25">
      <c r="A1406">
        <v>1504</v>
      </c>
      <c r="C1406" s="2">
        <v>2</v>
      </c>
      <c r="D1406" s="5">
        <v>3</v>
      </c>
    </row>
    <row r="1407" spans="1:5" x14ac:dyDescent="0.25">
      <c r="A1407">
        <v>1505</v>
      </c>
      <c r="C1407" s="2">
        <v>2</v>
      </c>
      <c r="D1407" s="5">
        <v>3</v>
      </c>
    </row>
    <row r="1408" spans="1:5" x14ac:dyDescent="0.25">
      <c r="A1408">
        <v>1506</v>
      </c>
      <c r="C1408" s="2">
        <v>2</v>
      </c>
      <c r="D1408" s="5">
        <v>3</v>
      </c>
    </row>
    <row r="1409" spans="1:6" x14ac:dyDescent="0.25">
      <c r="A1409">
        <v>1507</v>
      </c>
      <c r="C1409" s="2">
        <v>2</v>
      </c>
      <c r="D1409" s="5">
        <v>3</v>
      </c>
    </row>
    <row r="1410" spans="1:6" x14ac:dyDescent="0.25">
      <c r="A1410">
        <v>1508</v>
      </c>
      <c r="C1410" s="2">
        <v>2</v>
      </c>
      <c r="D1410" s="5">
        <v>3</v>
      </c>
    </row>
    <row r="1411" spans="1:6" x14ac:dyDescent="0.25">
      <c r="A1411">
        <v>1509</v>
      </c>
      <c r="C1411" s="2">
        <v>2</v>
      </c>
      <c r="D1411" s="5">
        <v>3</v>
      </c>
    </row>
    <row r="1412" spans="1:6" x14ac:dyDescent="0.25">
      <c r="A1412">
        <v>1510</v>
      </c>
      <c r="B1412" s="4">
        <v>1</v>
      </c>
      <c r="C1412" s="2">
        <v>2</v>
      </c>
      <c r="D1412" s="5">
        <v>3</v>
      </c>
    </row>
    <row r="1413" spans="1:6" x14ac:dyDescent="0.25">
      <c r="A1413">
        <v>1511</v>
      </c>
      <c r="B1413" s="4">
        <v>1</v>
      </c>
      <c r="C1413" s="2">
        <v>2</v>
      </c>
      <c r="D1413" s="5">
        <v>3</v>
      </c>
    </row>
    <row r="1414" spans="1:6" x14ac:dyDescent="0.25">
      <c r="A1414">
        <v>1512</v>
      </c>
      <c r="B1414" s="4">
        <v>1</v>
      </c>
      <c r="D1414" s="5">
        <v>3</v>
      </c>
    </row>
    <row r="1415" spans="1:6" x14ac:dyDescent="0.25">
      <c r="A1415">
        <v>1513</v>
      </c>
      <c r="B1415" s="4">
        <v>1</v>
      </c>
      <c r="D1415" s="5">
        <v>3</v>
      </c>
    </row>
    <row r="1416" spans="1:6" x14ac:dyDescent="0.25">
      <c r="A1416">
        <v>1514</v>
      </c>
      <c r="B1416" s="4">
        <v>1</v>
      </c>
      <c r="D1416" s="5">
        <v>3</v>
      </c>
      <c r="E1416" s="3">
        <v>4</v>
      </c>
    </row>
    <row r="1417" spans="1:6" x14ac:dyDescent="0.25">
      <c r="A1417">
        <v>1515</v>
      </c>
      <c r="B1417" s="4">
        <v>1</v>
      </c>
      <c r="E1417" s="3">
        <v>4</v>
      </c>
    </row>
    <row r="1418" spans="1:6" x14ac:dyDescent="0.25">
      <c r="A1418">
        <v>1516</v>
      </c>
      <c r="B1418" s="4">
        <v>1</v>
      </c>
      <c r="E1418" s="3">
        <v>4</v>
      </c>
    </row>
    <row r="1419" spans="1:6" x14ac:dyDescent="0.25">
      <c r="A1419">
        <v>1517</v>
      </c>
      <c r="B1419" s="4">
        <v>1</v>
      </c>
      <c r="E1419" s="3">
        <v>4</v>
      </c>
      <c r="F1419" t="s">
        <v>22</v>
      </c>
    </row>
    <row r="1420" spans="1:6" x14ac:dyDescent="0.25">
      <c r="A1420">
        <v>1518</v>
      </c>
    </row>
    <row r="1421" spans="1:6" x14ac:dyDescent="0.25">
      <c r="A1421">
        <v>1519</v>
      </c>
      <c r="F1421" t="s">
        <v>22</v>
      </c>
    </row>
    <row r="1422" spans="1:6" x14ac:dyDescent="0.25">
      <c r="A1422">
        <v>1520</v>
      </c>
      <c r="C1422" s="2">
        <v>2</v>
      </c>
    </row>
    <row r="1423" spans="1:6" x14ac:dyDescent="0.25">
      <c r="A1423">
        <v>1521</v>
      </c>
      <c r="C1423" s="2">
        <v>2</v>
      </c>
    </row>
    <row r="1424" spans="1:6" x14ac:dyDescent="0.25">
      <c r="A1424">
        <v>1522</v>
      </c>
      <c r="C1424" s="2">
        <v>2</v>
      </c>
    </row>
    <row r="1425" spans="1:4" x14ac:dyDescent="0.25">
      <c r="A1425">
        <v>1523</v>
      </c>
      <c r="C1425" s="2">
        <v>2</v>
      </c>
    </row>
    <row r="1426" spans="1:4" x14ac:dyDescent="0.25">
      <c r="A1426">
        <v>1524</v>
      </c>
      <c r="C1426" s="2">
        <v>2</v>
      </c>
    </row>
    <row r="1427" spans="1:4" x14ac:dyDescent="0.25">
      <c r="A1427">
        <v>1525</v>
      </c>
      <c r="C1427" s="2">
        <v>2</v>
      </c>
    </row>
    <row r="1428" spans="1:4" x14ac:dyDescent="0.25">
      <c r="A1428">
        <v>1526</v>
      </c>
      <c r="C1428" s="2">
        <v>2</v>
      </c>
    </row>
    <row r="1429" spans="1:4" x14ac:dyDescent="0.25">
      <c r="A1429">
        <v>1527</v>
      </c>
      <c r="C1429" s="2">
        <v>2</v>
      </c>
    </row>
    <row r="1430" spans="1:4" x14ac:dyDescent="0.25">
      <c r="A1430">
        <v>1528</v>
      </c>
      <c r="C1430" s="2">
        <v>2</v>
      </c>
    </row>
    <row r="1431" spans="1:4" x14ac:dyDescent="0.25">
      <c r="A1431">
        <v>1529</v>
      </c>
      <c r="C1431" s="2">
        <v>2</v>
      </c>
    </row>
    <row r="1432" spans="1:4" x14ac:dyDescent="0.25">
      <c r="A1432">
        <v>1530</v>
      </c>
      <c r="C1432" s="2">
        <v>2</v>
      </c>
    </row>
    <row r="1433" spans="1:4" x14ac:dyDescent="0.25">
      <c r="A1433">
        <v>1531</v>
      </c>
      <c r="C1433" s="2">
        <v>2</v>
      </c>
      <c r="D1433" s="5">
        <v>3</v>
      </c>
    </row>
    <row r="1434" spans="1:4" x14ac:dyDescent="0.25">
      <c r="A1434">
        <v>1532</v>
      </c>
      <c r="C1434" s="2">
        <v>2</v>
      </c>
      <c r="D1434" s="5">
        <v>3</v>
      </c>
    </row>
    <row r="1435" spans="1:4" x14ac:dyDescent="0.25">
      <c r="A1435">
        <v>1533</v>
      </c>
      <c r="C1435" s="2">
        <v>2</v>
      </c>
      <c r="D1435" s="5">
        <v>3</v>
      </c>
    </row>
    <row r="1436" spans="1:4" x14ac:dyDescent="0.25">
      <c r="A1436">
        <v>1534</v>
      </c>
      <c r="C1436" s="2">
        <v>2</v>
      </c>
      <c r="D1436" s="5">
        <v>3</v>
      </c>
    </row>
    <row r="1437" spans="1:4" x14ac:dyDescent="0.25">
      <c r="A1437">
        <v>1535</v>
      </c>
      <c r="C1437" s="2">
        <v>2</v>
      </c>
      <c r="D1437" s="5">
        <v>3</v>
      </c>
    </row>
    <row r="1438" spans="1:4" x14ac:dyDescent="0.25">
      <c r="A1438">
        <v>1536</v>
      </c>
      <c r="C1438" s="2">
        <v>2</v>
      </c>
      <c r="D1438" s="5">
        <v>3</v>
      </c>
    </row>
    <row r="1439" spans="1:4" x14ac:dyDescent="0.25">
      <c r="A1439">
        <v>1537</v>
      </c>
      <c r="B1439" s="4">
        <v>1</v>
      </c>
      <c r="C1439" s="2">
        <v>2</v>
      </c>
      <c r="D1439" s="5">
        <v>3</v>
      </c>
    </row>
    <row r="1440" spans="1:4" x14ac:dyDescent="0.25">
      <c r="A1440">
        <v>1538</v>
      </c>
      <c r="B1440" s="4">
        <v>1</v>
      </c>
      <c r="C1440" s="2">
        <v>2</v>
      </c>
      <c r="D1440" s="5">
        <v>3</v>
      </c>
    </row>
    <row r="1441" spans="1:5" x14ac:dyDescent="0.25">
      <c r="A1441">
        <v>1539</v>
      </c>
      <c r="B1441" s="4">
        <v>1</v>
      </c>
      <c r="C1441" s="2">
        <v>2</v>
      </c>
      <c r="D1441" s="5">
        <v>3</v>
      </c>
    </row>
    <row r="1442" spans="1:5" x14ac:dyDescent="0.25">
      <c r="A1442">
        <v>1540</v>
      </c>
      <c r="B1442" s="4">
        <v>1</v>
      </c>
      <c r="C1442" s="2">
        <v>2</v>
      </c>
      <c r="D1442" s="5">
        <v>3</v>
      </c>
    </row>
    <row r="1443" spans="1:5" x14ac:dyDescent="0.25">
      <c r="A1443">
        <v>1541</v>
      </c>
      <c r="B1443" s="4">
        <v>1</v>
      </c>
      <c r="D1443" s="5">
        <v>3</v>
      </c>
    </row>
    <row r="1444" spans="1:5" x14ac:dyDescent="0.25">
      <c r="A1444">
        <v>1542</v>
      </c>
      <c r="B1444" s="4">
        <v>1</v>
      </c>
      <c r="D1444" s="5">
        <v>3</v>
      </c>
    </row>
    <row r="1445" spans="1:5" x14ac:dyDescent="0.25">
      <c r="A1445">
        <v>1543</v>
      </c>
      <c r="B1445" s="4">
        <v>1</v>
      </c>
      <c r="D1445" s="5">
        <v>3</v>
      </c>
    </row>
    <row r="1446" spans="1:5" x14ac:dyDescent="0.25">
      <c r="A1446">
        <v>1544</v>
      </c>
      <c r="B1446" s="4">
        <v>1</v>
      </c>
      <c r="D1446" s="5">
        <v>3</v>
      </c>
    </row>
    <row r="1447" spans="1:5" x14ac:dyDescent="0.25">
      <c r="A1447">
        <v>1545</v>
      </c>
      <c r="B1447" s="4">
        <v>1</v>
      </c>
      <c r="D1447" s="5">
        <v>3</v>
      </c>
      <c r="E1447" s="3">
        <v>4</v>
      </c>
    </row>
    <row r="1448" spans="1:5" x14ac:dyDescent="0.25">
      <c r="A1448">
        <v>1546</v>
      </c>
      <c r="B1448" s="4">
        <v>1</v>
      </c>
      <c r="D1448" s="5">
        <v>3</v>
      </c>
      <c r="E1448" s="3">
        <v>4</v>
      </c>
    </row>
    <row r="1449" spans="1:5" x14ac:dyDescent="0.25">
      <c r="A1449">
        <v>1547</v>
      </c>
      <c r="B1449" s="4">
        <v>1</v>
      </c>
      <c r="D1449" s="5">
        <v>3</v>
      </c>
      <c r="E1449" s="3">
        <v>4</v>
      </c>
    </row>
    <row r="1450" spans="1:5" x14ac:dyDescent="0.25">
      <c r="A1450">
        <v>1548</v>
      </c>
      <c r="B1450" s="4">
        <v>1</v>
      </c>
      <c r="E1450" s="3">
        <v>4</v>
      </c>
    </row>
    <row r="1451" spans="1:5" x14ac:dyDescent="0.25">
      <c r="A1451">
        <v>1549</v>
      </c>
      <c r="B1451" s="4">
        <v>1</v>
      </c>
      <c r="E1451" s="3">
        <v>4</v>
      </c>
    </row>
    <row r="1452" spans="1:5" x14ac:dyDescent="0.25">
      <c r="A1452">
        <v>1550</v>
      </c>
      <c r="B1452" s="4">
        <v>1</v>
      </c>
      <c r="E1452" s="3">
        <v>4</v>
      </c>
    </row>
    <row r="1453" spans="1:5" x14ac:dyDescent="0.25">
      <c r="A1453">
        <v>1551</v>
      </c>
      <c r="B1453" s="4">
        <v>1</v>
      </c>
      <c r="E1453" s="3">
        <v>4</v>
      </c>
    </row>
    <row r="1454" spans="1:5" x14ac:dyDescent="0.25">
      <c r="A1454">
        <v>1552</v>
      </c>
      <c r="B1454" s="4">
        <v>1</v>
      </c>
      <c r="C1454" s="2">
        <v>2</v>
      </c>
      <c r="E1454" s="3">
        <v>4</v>
      </c>
    </row>
    <row r="1455" spans="1:5" x14ac:dyDescent="0.25">
      <c r="A1455">
        <v>1553</v>
      </c>
      <c r="B1455" s="4">
        <v>1</v>
      </c>
      <c r="C1455" s="2">
        <v>2</v>
      </c>
      <c r="E1455" s="3">
        <v>4</v>
      </c>
    </row>
    <row r="1456" spans="1:5" x14ac:dyDescent="0.25">
      <c r="A1456">
        <v>1554</v>
      </c>
      <c r="C1456" s="2">
        <v>2</v>
      </c>
      <c r="E1456" s="3">
        <v>4</v>
      </c>
    </row>
    <row r="1457" spans="1:5" x14ac:dyDescent="0.25">
      <c r="A1457">
        <v>1555</v>
      </c>
      <c r="C1457" s="2">
        <v>2</v>
      </c>
      <c r="E1457" s="3">
        <v>4</v>
      </c>
    </row>
    <row r="1458" spans="1:5" x14ac:dyDescent="0.25">
      <c r="A1458">
        <v>1556</v>
      </c>
      <c r="C1458" s="2">
        <v>2</v>
      </c>
      <c r="E1458" s="3">
        <v>4</v>
      </c>
    </row>
    <row r="1459" spans="1:5" x14ac:dyDescent="0.25">
      <c r="A1459">
        <v>1557</v>
      </c>
      <c r="C1459" s="2">
        <v>2</v>
      </c>
      <c r="E1459" s="3">
        <v>4</v>
      </c>
    </row>
    <row r="1460" spans="1:5" x14ac:dyDescent="0.25">
      <c r="A1460">
        <v>1558</v>
      </c>
      <c r="C1460" s="2">
        <v>2</v>
      </c>
      <c r="E1460" s="3">
        <v>4</v>
      </c>
    </row>
    <row r="1461" spans="1:5" x14ac:dyDescent="0.25">
      <c r="A1461">
        <v>1559</v>
      </c>
      <c r="C1461" s="2">
        <v>2</v>
      </c>
      <c r="D1461" s="5">
        <v>3</v>
      </c>
      <c r="E1461" s="3">
        <v>4</v>
      </c>
    </row>
    <row r="1462" spans="1:5" x14ac:dyDescent="0.25">
      <c r="A1462">
        <v>1560</v>
      </c>
      <c r="C1462" s="2">
        <v>2</v>
      </c>
      <c r="D1462" s="5">
        <v>3</v>
      </c>
      <c r="E1462" s="3">
        <v>4</v>
      </c>
    </row>
    <row r="1463" spans="1:5" x14ac:dyDescent="0.25">
      <c r="A1463">
        <v>1561</v>
      </c>
      <c r="C1463" s="2">
        <v>2</v>
      </c>
      <c r="D1463" s="5">
        <v>3</v>
      </c>
    </row>
    <row r="1464" spans="1:5" x14ac:dyDescent="0.25">
      <c r="A1464">
        <v>1562</v>
      </c>
      <c r="C1464" s="2">
        <v>2</v>
      </c>
      <c r="D1464" s="5">
        <v>3</v>
      </c>
    </row>
    <row r="1465" spans="1:5" x14ac:dyDescent="0.25">
      <c r="A1465">
        <v>1563</v>
      </c>
      <c r="C1465" s="2">
        <v>2</v>
      </c>
      <c r="D1465" s="5">
        <v>3</v>
      </c>
    </row>
    <row r="1466" spans="1:5" x14ac:dyDescent="0.25">
      <c r="A1466">
        <v>1564</v>
      </c>
      <c r="C1466" s="2">
        <v>2</v>
      </c>
      <c r="D1466" s="5">
        <v>3</v>
      </c>
    </row>
    <row r="1467" spans="1:5" x14ac:dyDescent="0.25">
      <c r="A1467">
        <v>1565</v>
      </c>
      <c r="B1467" s="4">
        <v>1</v>
      </c>
      <c r="C1467" s="2">
        <v>2</v>
      </c>
      <c r="D1467" s="5">
        <v>3</v>
      </c>
    </row>
    <row r="1468" spans="1:5" x14ac:dyDescent="0.25">
      <c r="A1468">
        <v>1566</v>
      </c>
      <c r="B1468" s="4">
        <v>1</v>
      </c>
      <c r="C1468" s="2">
        <v>2</v>
      </c>
      <c r="D1468" s="5">
        <v>3</v>
      </c>
    </row>
    <row r="1469" spans="1:5" x14ac:dyDescent="0.25">
      <c r="A1469">
        <v>1567</v>
      </c>
      <c r="B1469" s="4">
        <v>1</v>
      </c>
      <c r="D1469" s="5">
        <v>3</v>
      </c>
    </row>
    <row r="1470" spans="1:5" x14ac:dyDescent="0.25">
      <c r="A1470">
        <v>1568</v>
      </c>
      <c r="B1470" s="4">
        <v>1</v>
      </c>
      <c r="D1470" s="5">
        <v>3</v>
      </c>
    </row>
    <row r="1471" spans="1:5" x14ac:dyDescent="0.25">
      <c r="A1471">
        <v>1569</v>
      </c>
      <c r="B1471" s="4">
        <v>1</v>
      </c>
      <c r="D1471" s="5">
        <v>3</v>
      </c>
    </row>
    <row r="1472" spans="1:5" x14ac:dyDescent="0.25">
      <c r="A1472">
        <v>1570</v>
      </c>
      <c r="B1472" s="4">
        <v>1</v>
      </c>
      <c r="D1472" s="5">
        <v>3</v>
      </c>
    </row>
    <row r="1473" spans="1:5" x14ac:dyDescent="0.25">
      <c r="A1473">
        <v>1571</v>
      </c>
      <c r="B1473" s="4">
        <v>1</v>
      </c>
      <c r="D1473" s="5">
        <v>3</v>
      </c>
      <c r="E1473" s="3">
        <v>4</v>
      </c>
    </row>
    <row r="1474" spans="1:5" x14ac:dyDescent="0.25">
      <c r="A1474">
        <v>1572</v>
      </c>
      <c r="B1474" s="4">
        <v>1</v>
      </c>
      <c r="E1474" s="3">
        <v>4</v>
      </c>
    </row>
    <row r="1475" spans="1:5" x14ac:dyDescent="0.25">
      <c r="A1475">
        <v>1573</v>
      </c>
      <c r="B1475" s="4">
        <v>1</v>
      </c>
      <c r="E1475" s="3">
        <v>4</v>
      </c>
    </row>
    <row r="1476" spans="1:5" x14ac:dyDescent="0.25">
      <c r="A1476">
        <v>1574</v>
      </c>
      <c r="B1476" s="4">
        <v>1</v>
      </c>
      <c r="E1476" s="3">
        <v>4</v>
      </c>
    </row>
    <row r="1477" spans="1:5" x14ac:dyDescent="0.25">
      <c r="A1477">
        <v>1575</v>
      </c>
      <c r="B1477" s="4">
        <v>1</v>
      </c>
      <c r="E1477" s="3">
        <v>4</v>
      </c>
    </row>
    <row r="1478" spans="1:5" x14ac:dyDescent="0.25">
      <c r="A1478">
        <v>1576</v>
      </c>
      <c r="B1478" s="4">
        <v>1</v>
      </c>
      <c r="E1478" s="3">
        <v>4</v>
      </c>
    </row>
    <row r="1479" spans="1:5" x14ac:dyDescent="0.25">
      <c r="A1479">
        <v>1577</v>
      </c>
      <c r="B1479" s="4">
        <v>1</v>
      </c>
      <c r="E1479" s="3">
        <v>4</v>
      </c>
    </row>
    <row r="1480" spans="1:5" x14ac:dyDescent="0.25">
      <c r="A1480">
        <v>1578</v>
      </c>
      <c r="B1480" s="4">
        <v>1</v>
      </c>
      <c r="E1480" s="3">
        <v>4</v>
      </c>
    </row>
    <row r="1481" spans="1:5" x14ac:dyDescent="0.25">
      <c r="A1481">
        <v>1579</v>
      </c>
      <c r="C1481" s="2">
        <v>2</v>
      </c>
      <c r="E1481" s="3">
        <v>4</v>
      </c>
    </row>
    <row r="1482" spans="1:5" x14ac:dyDescent="0.25">
      <c r="A1482">
        <v>1580</v>
      </c>
      <c r="C1482" s="2">
        <v>2</v>
      </c>
      <c r="E1482" s="3">
        <v>4</v>
      </c>
    </row>
    <row r="1483" spans="1:5" x14ac:dyDescent="0.25">
      <c r="A1483">
        <v>1581</v>
      </c>
      <c r="C1483" s="2">
        <v>2</v>
      </c>
      <c r="E1483" s="3">
        <v>4</v>
      </c>
    </row>
    <row r="1484" spans="1:5" x14ac:dyDescent="0.25">
      <c r="A1484">
        <v>1582</v>
      </c>
      <c r="C1484" s="2">
        <v>2</v>
      </c>
      <c r="D1484" s="5">
        <v>3</v>
      </c>
      <c r="E1484" s="3">
        <v>4</v>
      </c>
    </row>
    <row r="1485" spans="1:5" x14ac:dyDescent="0.25">
      <c r="A1485">
        <v>1583</v>
      </c>
      <c r="C1485" s="2">
        <v>2</v>
      </c>
      <c r="D1485" s="5">
        <v>3</v>
      </c>
      <c r="E1485" s="3">
        <v>4</v>
      </c>
    </row>
    <row r="1486" spans="1:5" x14ac:dyDescent="0.25">
      <c r="A1486">
        <v>1584</v>
      </c>
      <c r="C1486" s="2">
        <v>2</v>
      </c>
      <c r="D1486" s="5">
        <v>3</v>
      </c>
    </row>
    <row r="1487" spans="1:5" x14ac:dyDescent="0.25">
      <c r="A1487">
        <v>1585</v>
      </c>
      <c r="C1487" s="2">
        <v>2</v>
      </c>
      <c r="D1487" s="5">
        <v>3</v>
      </c>
    </row>
    <row r="1488" spans="1:5" x14ac:dyDescent="0.25">
      <c r="A1488">
        <v>1586</v>
      </c>
      <c r="C1488" s="2">
        <v>2</v>
      </c>
      <c r="D1488" s="5">
        <v>3</v>
      </c>
    </row>
    <row r="1489" spans="1:5" x14ac:dyDescent="0.25">
      <c r="A1489">
        <v>1587</v>
      </c>
      <c r="C1489" s="2">
        <v>2</v>
      </c>
      <c r="D1489" s="5">
        <v>3</v>
      </c>
    </row>
    <row r="1490" spans="1:5" x14ac:dyDescent="0.25">
      <c r="A1490">
        <v>1588</v>
      </c>
      <c r="C1490" s="2">
        <v>2</v>
      </c>
      <c r="D1490" s="5">
        <v>3</v>
      </c>
    </row>
    <row r="1491" spans="1:5" x14ac:dyDescent="0.25">
      <c r="A1491">
        <v>1589</v>
      </c>
      <c r="C1491" s="2">
        <v>2</v>
      </c>
      <c r="D1491" s="5">
        <v>3</v>
      </c>
    </row>
    <row r="1492" spans="1:5" x14ac:dyDescent="0.25">
      <c r="A1492">
        <v>1590</v>
      </c>
      <c r="B1492" s="4">
        <v>1</v>
      </c>
      <c r="C1492" s="2">
        <v>2</v>
      </c>
      <c r="D1492" s="5">
        <v>3</v>
      </c>
    </row>
    <row r="1493" spans="1:5" x14ac:dyDescent="0.25">
      <c r="A1493">
        <v>1591</v>
      </c>
      <c r="B1493" s="4">
        <v>1</v>
      </c>
      <c r="C1493" s="2">
        <v>2</v>
      </c>
      <c r="D1493" s="5">
        <v>3</v>
      </c>
    </row>
    <row r="1494" spans="1:5" x14ac:dyDescent="0.25">
      <c r="A1494">
        <v>1592</v>
      </c>
      <c r="B1494" s="4">
        <v>1</v>
      </c>
      <c r="D1494" s="5">
        <v>3</v>
      </c>
    </row>
    <row r="1495" spans="1:5" x14ac:dyDescent="0.25">
      <c r="A1495">
        <v>1593</v>
      </c>
      <c r="B1495" s="4">
        <v>1</v>
      </c>
      <c r="D1495" s="5">
        <v>3</v>
      </c>
    </row>
    <row r="1496" spans="1:5" x14ac:dyDescent="0.25">
      <c r="A1496">
        <v>1594</v>
      </c>
      <c r="B1496" s="4">
        <v>1</v>
      </c>
      <c r="D1496" s="5">
        <v>3</v>
      </c>
    </row>
    <row r="1497" spans="1:5" x14ac:dyDescent="0.25">
      <c r="A1497">
        <v>1595</v>
      </c>
      <c r="B1497" s="4">
        <v>1</v>
      </c>
      <c r="D1497" s="5">
        <v>3</v>
      </c>
      <c r="E1497" s="3">
        <v>4</v>
      </c>
    </row>
    <row r="1498" spans="1:5" x14ac:dyDescent="0.25">
      <c r="A1498">
        <v>1596</v>
      </c>
      <c r="B1498" s="4">
        <v>1</v>
      </c>
      <c r="E1498" s="3">
        <v>4</v>
      </c>
    </row>
    <row r="1499" spans="1:5" x14ac:dyDescent="0.25">
      <c r="A1499">
        <v>1597</v>
      </c>
      <c r="B1499" s="4">
        <v>1</v>
      </c>
      <c r="E1499" s="3">
        <v>4</v>
      </c>
    </row>
    <row r="1500" spans="1:5" x14ac:dyDescent="0.25">
      <c r="A1500">
        <v>1598</v>
      </c>
      <c r="B1500" s="4">
        <v>1</v>
      </c>
      <c r="E1500" s="3">
        <v>4</v>
      </c>
    </row>
    <row r="1501" spans="1:5" x14ac:dyDescent="0.25">
      <c r="A1501">
        <v>1599</v>
      </c>
      <c r="B1501" s="4">
        <v>1</v>
      </c>
      <c r="E1501" s="3">
        <v>4</v>
      </c>
    </row>
    <row r="1502" spans="1:5" x14ac:dyDescent="0.25">
      <c r="A1502">
        <v>1600</v>
      </c>
      <c r="B1502" s="4">
        <v>1</v>
      </c>
      <c r="E1502" s="3">
        <v>4</v>
      </c>
    </row>
    <row r="1503" spans="1:5" x14ac:dyDescent="0.25">
      <c r="A1503">
        <v>1601</v>
      </c>
      <c r="B1503" s="4">
        <v>1</v>
      </c>
      <c r="E1503" s="3">
        <v>4</v>
      </c>
    </row>
    <row r="1504" spans="1:5" x14ac:dyDescent="0.25">
      <c r="A1504">
        <v>1602</v>
      </c>
      <c r="B1504" s="4">
        <v>1</v>
      </c>
      <c r="E1504" s="3">
        <v>4</v>
      </c>
    </row>
    <row r="1505" spans="1:5" x14ac:dyDescent="0.25">
      <c r="A1505">
        <v>1603</v>
      </c>
      <c r="B1505" s="4">
        <v>1</v>
      </c>
      <c r="E1505" s="3">
        <v>4</v>
      </c>
    </row>
    <row r="1506" spans="1:5" x14ac:dyDescent="0.25">
      <c r="A1506">
        <v>1604</v>
      </c>
      <c r="B1506" s="4">
        <v>1</v>
      </c>
      <c r="C1506" s="2">
        <v>2</v>
      </c>
      <c r="E1506" s="3">
        <v>4</v>
      </c>
    </row>
    <row r="1507" spans="1:5" x14ac:dyDescent="0.25">
      <c r="A1507">
        <v>1605</v>
      </c>
      <c r="C1507" s="2">
        <v>2</v>
      </c>
      <c r="E1507" s="3">
        <v>4</v>
      </c>
    </row>
    <row r="1508" spans="1:5" x14ac:dyDescent="0.25">
      <c r="A1508">
        <v>1606</v>
      </c>
      <c r="C1508" s="2">
        <v>2</v>
      </c>
      <c r="D1508" s="5">
        <v>3</v>
      </c>
      <c r="E1508" s="3">
        <v>4</v>
      </c>
    </row>
    <row r="1509" spans="1:5" x14ac:dyDescent="0.25">
      <c r="A1509">
        <v>1607</v>
      </c>
      <c r="C1509" s="2">
        <v>2</v>
      </c>
      <c r="D1509" s="5">
        <v>3</v>
      </c>
      <c r="E1509" s="3">
        <v>4</v>
      </c>
    </row>
    <row r="1510" spans="1:5" x14ac:dyDescent="0.25">
      <c r="A1510">
        <v>1608</v>
      </c>
      <c r="C1510" s="2">
        <v>2</v>
      </c>
      <c r="D1510" s="5">
        <v>3</v>
      </c>
    </row>
    <row r="1511" spans="1:5" x14ac:dyDescent="0.25">
      <c r="A1511">
        <v>1609</v>
      </c>
      <c r="C1511" s="2">
        <v>2</v>
      </c>
      <c r="D1511" s="5">
        <v>3</v>
      </c>
    </row>
    <row r="1512" spans="1:5" x14ac:dyDescent="0.25">
      <c r="A1512">
        <v>1610</v>
      </c>
      <c r="C1512" s="2">
        <v>2</v>
      </c>
      <c r="D1512" s="5">
        <v>3</v>
      </c>
    </row>
    <row r="1513" spans="1:5" x14ac:dyDescent="0.25">
      <c r="A1513">
        <v>1611</v>
      </c>
      <c r="C1513" s="2">
        <v>2</v>
      </c>
      <c r="D1513" s="5">
        <v>3</v>
      </c>
    </row>
    <row r="1514" spans="1:5" x14ac:dyDescent="0.25">
      <c r="A1514">
        <v>1612</v>
      </c>
      <c r="C1514" s="2">
        <v>2</v>
      </c>
      <c r="D1514" s="5">
        <v>3</v>
      </c>
    </row>
    <row r="1515" spans="1:5" x14ac:dyDescent="0.25">
      <c r="A1515">
        <v>1613</v>
      </c>
      <c r="C1515" s="2">
        <v>2</v>
      </c>
      <c r="D1515" s="5">
        <v>3</v>
      </c>
    </row>
    <row r="1516" spans="1:5" x14ac:dyDescent="0.25">
      <c r="A1516">
        <v>1614</v>
      </c>
      <c r="C1516" s="2">
        <v>2</v>
      </c>
      <c r="D1516" s="5">
        <v>3</v>
      </c>
    </row>
    <row r="1517" spans="1:5" x14ac:dyDescent="0.25">
      <c r="A1517">
        <v>1615</v>
      </c>
      <c r="C1517" s="2">
        <v>2</v>
      </c>
      <c r="D1517" s="5">
        <v>3</v>
      </c>
    </row>
    <row r="1518" spans="1:5" x14ac:dyDescent="0.25">
      <c r="A1518">
        <v>1616</v>
      </c>
      <c r="B1518" s="4">
        <v>1</v>
      </c>
      <c r="C1518" s="2">
        <v>2</v>
      </c>
      <c r="D1518" s="5">
        <v>3</v>
      </c>
    </row>
    <row r="1519" spans="1:5" x14ac:dyDescent="0.25">
      <c r="A1519">
        <v>1617</v>
      </c>
      <c r="B1519" s="4">
        <v>1</v>
      </c>
      <c r="D1519" s="5">
        <v>3</v>
      </c>
    </row>
    <row r="1520" spans="1:5" x14ac:dyDescent="0.25">
      <c r="A1520">
        <v>1618</v>
      </c>
      <c r="B1520" s="4">
        <v>1</v>
      </c>
      <c r="E1520" s="3">
        <v>4</v>
      </c>
    </row>
    <row r="1521" spans="1:5" x14ac:dyDescent="0.25">
      <c r="A1521">
        <v>1619</v>
      </c>
      <c r="B1521" s="4">
        <v>1</v>
      </c>
      <c r="E1521" s="3">
        <v>4</v>
      </c>
    </row>
    <row r="1522" spans="1:5" x14ac:dyDescent="0.25">
      <c r="A1522">
        <v>1620</v>
      </c>
      <c r="B1522" s="4">
        <v>1</v>
      </c>
      <c r="E1522" s="3">
        <v>4</v>
      </c>
    </row>
    <row r="1523" spans="1:5" x14ac:dyDescent="0.25">
      <c r="A1523">
        <v>1621</v>
      </c>
      <c r="B1523" s="4">
        <v>1</v>
      </c>
      <c r="E1523" s="3">
        <v>4</v>
      </c>
    </row>
    <row r="1524" spans="1:5" x14ac:dyDescent="0.25">
      <c r="A1524">
        <v>1622</v>
      </c>
      <c r="B1524" s="4">
        <v>1</v>
      </c>
      <c r="E1524" s="3">
        <v>4</v>
      </c>
    </row>
    <row r="1525" spans="1:5" x14ac:dyDescent="0.25">
      <c r="A1525">
        <v>1623</v>
      </c>
      <c r="B1525" s="4">
        <v>1</v>
      </c>
      <c r="E1525" s="3">
        <v>4</v>
      </c>
    </row>
    <row r="1526" spans="1:5" x14ac:dyDescent="0.25">
      <c r="A1526">
        <v>1624</v>
      </c>
      <c r="B1526" s="4">
        <v>1</v>
      </c>
      <c r="E1526" s="3">
        <v>4</v>
      </c>
    </row>
    <row r="1527" spans="1:5" x14ac:dyDescent="0.25">
      <c r="A1527">
        <v>1625</v>
      </c>
      <c r="B1527" s="4">
        <v>1</v>
      </c>
      <c r="E1527" s="3">
        <v>4</v>
      </c>
    </row>
    <row r="1528" spans="1:5" x14ac:dyDescent="0.25">
      <c r="A1528">
        <v>1626</v>
      </c>
      <c r="B1528" s="4">
        <v>1</v>
      </c>
      <c r="E1528" s="3">
        <v>4</v>
      </c>
    </row>
    <row r="1529" spans="1:5" x14ac:dyDescent="0.25">
      <c r="A1529">
        <v>1627</v>
      </c>
      <c r="B1529" s="4">
        <v>1</v>
      </c>
      <c r="E1529" s="3">
        <v>4</v>
      </c>
    </row>
    <row r="1530" spans="1:5" x14ac:dyDescent="0.25">
      <c r="A1530">
        <v>1628</v>
      </c>
      <c r="B1530" s="4">
        <v>1</v>
      </c>
      <c r="E1530" s="3">
        <v>4</v>
      </c>
    </row>
    <row r="1531" spans="1:5" x14ac:dyDescent="0.25">
      <c r="A1531">
        <v>1629</v>
      </c>
      <c r="B1531" s="4">
        <v>1</v>
      </c>
      <c r="C1531" s="2">
        <v>2</v>
      </c>
      <c r="E1531" s="3">
        <v>4</v>
      </c>
    </row>
    <row r="1532" spans="1:5" x14ac:dyDescent="0.25">
      <c r="A1532">
        <v>1630</v>
      </c>
      <c r="C1532" s="2">
        <v>2</v>
      </c>
      <c r="D1532" s="5">
        <v>3</v>
      </c>
      <c r="E1532" s="3">
        <v>4</v>
      </c>
    </row>
    <row r="1533" spans="1:5" x14ac:dyDescent="0.25">
      <c r="A1533">
        <v>1631</v>
      </c>
      <c r="C1533" s="2">
        <v>2</v>
      </c>
      <c r="D1533" s="5">
        <v>3</v>
      </c>
    </row>
    <row r="1534" spans="1:5" x14ac:dyDescent="0.25">
      <c r="A1534">
        <v>1632</v>
      </c>
      <c r="C1534" s="2">
        <v>2</v>
      </c>
      <c r="D1534" s="5">
        <v>3</v>
      </c>
    </row>
    <row r="1535" spans="1:5" x14ac:dyDescent="0.25">
      <c r="A1535">
        <v>1633</v>
      </c>
      <c r="C1535" s="2">
        <v>2</v>
      </c>
      <c r="D1535" s="5">
        <v>3</v>
      </c>
    </row>
    <row r="1536" spans="1:5" x14ac:dyDescent="0.25">
      <c r="A1536">
        <v>1634</v>
      </c>
      <c r="C1536" s="2">
        <v>2</v>
      </c>
      <c r="D1536" s="5">
        <v>3</v>
      </c>
    </row>
    <row r="1537" spans="1:5" x14ac:dyDescent="0.25">
      <c r="A1537">
        <v>1635</v>
      </c>
      <c r="C1537" s="2">
        <v>2</v>
      </c>
      <c r="D1537" s="5">
        <v>3</v>
      </c>
    </row>
    <row r="1538" spans="1:5" x14ac:dyDescent="0.25">
      <c r="A1538">
        <v>1636</v>
      </c>
      <c r="C1538" s="2">
        <v>2</v>
      </c>
      <c r="D1538" s="5">
        <v>3</v>
      </c>
    </row>
    <row r="1539" spans="1:5" x14ac:dyDescent="0.25">
      <c r="A1539">
        <v>1637</v>
      </c>
      <c r="C1539" s="2">
        <v>2</v>
      </c>
      <c r="D1539" s="5">
        <v>3</v>
      </c>
    </row>
    <row r="1540" spans="1:5" x14ac:dyDescent="0.25">
      <c r="A1540">
        <v>1638</v>
      </c>
      <c r="C1540" s="2">
        <v>2</v>
      </c>
      <c r="D1540" s="5">
        <v>3</v>
      </c>
    </row>
    <row r="1541" spans="1:5" x14ac:dyDescent="0.25">
      <c r="A1541">
        <v>1639</v>
      </c>
      <c r="C1541" s="2">
        <v>2</v>
      </c>
      <c r="D1541" s="5">
        <v>3</v>
      </c>
    </row>
    <row r="1542" spans="1:5" x14ac:dyDescent="0.25">
      <c r="A1542">
        <v>1640</v>
      </c>
      <c r="C1542" s="2">
        <v>2</v>
      </c>
      <c r="D1542" s="5">
        <v>3</v>
      </c>
    </row>
    <row r="1543" spans="1:5" x14ac:dyDescent="0.25">
      <c r="A1543">
        <v>1641</v>
      </c>
      <c r="B1543" s="4">
        <v>1</v>
      </c>
      <c r="C1543" s="2">
        <v>2</v>
      </c>
      <c r="D1543" s="5">
        <v>3</v>
      </c>
      <c r="E1543" s="3">
        <v>4</v>
      </c>
    </row>
    <row r="1544" spans="1:5" x14ac:dyDescent="0.25">
      <c r="A1544">
        <v>1642</v>
      </c>
      <c r="B1544" s="4">
        <v>1</v>
      </c>
      <c r="D1544" s="5">
        <v>3</v>
      </c>
      <c r="E1544" s="3">
        <v>4</v>
      </c>
    </row>
    <row r="1545" spans="1:5" x14ac:dyDescent="0.25">
      <c r="A1545">
        <v>1643</v>
      </c>
      <c r="B1545" s="4">
        <v>1</v>
      </c>
      <c r="E1545" s="3">
        <v>4</v>
      </c>
    </row>
    <row r="1546" spans="1:5" x14ac:dyDescent="0.25">
      <c r="A1546">
        <v>1644</v>
      </c>
      <c r="B1546" s="4">
        <v>1</v>
      </c>
      <c r="E1546" s="3">
        <v>4</v>
      </c>
    </row>
    <row r="1547" spans="1:5" x14ac:dyDescent="0.25">
      <c r="A1547">
        <v>1645</v>
      </c>
      <c r="B1547" s="4">
        <v>1</v>
      </c>
      <c r="E1547" s="3">
        <v>4</v>
      </c>
    </row>
    <row r="1548" spans="1:5" x14ac:dyDescent="0.25">
      <c r="A1548">
        <v>1646</v>
      </c>
      <c r="B1548" s="4">
        <v>1</v>
      </c>
      <c r="E1548" s="3">
        <v>4</v>
      </c>
    </row>
    <row r="1549" spans="1:5" x14ac:dyDescent="0.25">
      <c r="A1549">
        <v>1647</v>
      </c>
      <c r="B1549" s="4">
        <v>1</v>
      </c>
      <c r="E1549" s="3">
        <v>4</v>
      </c>
    </row>
    <row r="1550" spans="1:5" x14ac:dyDescent="0.25">
      <c r="A1550">
        <v>1648</v>
      </c>
      <c r="B1550" s="4">
        <v>1</v>
      </c>
      <c r="E1550" s="3">
        <v>4</v>
      </c>
    </row>
    <row r="1551" spans="1:5" x14ac:dyDescent="0.25">
      <c r="A1551">
        <v>1649</v>
      </c>
      <c r="B1551" s="4">
        <v>1</v>
      </c>
      <c r="E1551" s="3">
        <v>4</v>
      </c>
    </row>
    <row r="1552" spans="1:5" x14ac:dyDescent="0.25">
      <c r="A1552">
        <v>1650</v>
      </c>
      <c r="B1552" s="4">
        <v>1</v>
      </c>
      <c r="E1552" s="3">
        <v>4</v>
      </c>
    </row>
    <row r="1553" spans="1:8" x14ac:dyDescent="0.25">
      <c r="A1553">
        <v>1651</v>
      </c>
      <c r="B1553" s="4">
        <v>1</v>
      </c>
      <c r="E1553" s="3">
        <v>4</v>
      </c>
    </row>
    <row r="1554" spans="1:8" x14ac:dyDescent="0.25">
      <c r="A1554">
        <v>1652</v>
      </c>
      <c r="B1554" s="4">
        <v>1</v>
      </c>
      <c r="E1554" s="3">
        <v>4</v>
      </c>
    </row>
    <row r="1555" spans="1:8" x14ac:dyDescent="0.25">
      <c r="A1555">
        <v>1653</v>
      </c>
      <c r="B1555" s="4">
        <v>1</v>
      </c>
      <c r="C1555" s="2">
        <v>2</v>
      </c>
      <c r="E1555" s="3">
        <v>4</v>
      </c>
    </row>
    <row r="1556" spans="1:8" x14ac:dyDescent="0.25">
      <c r="A1556">
        <v>1654</v>
      </c>
      <c r="B1556" s="4">
        <v>1</v>
      </c>
      <c r="C1556" s="2">
        <v>2</v>
      </c>
      <c r="E1556" s="3">
        <v>4</v>
      </c>
    </row>
    <row r="1557" spans="1:8" x14ac:dyDescent="0.25">
      <c r="A1557">
        <v>1655</v>
      </c>
      <c r="C1557" s="2">
        <v>2</v>
      </c>
      <c r="E1557" s="3">
        <v>4</v>
      </c>
    </row>
    <row r="1558" spans="1:8" x14ac:dyDescent="0.25">
      <c r="A1558">
        <v>1656</v>
      </c>
      <c r="C1558" s="2">
        <v>2</v>
      </c>
      <c r="D1558" s="5">
        <v>3</v>
      </c>
    </row>
    <row r="1559" spans="1:8" x14ac:dyDescent="0.25">
      <c r="A1559">
        <v>1657</v>
      </c>
      <c r="C1559" s="2">
        <v>2</v>
      </c>
      <c r="D1559" s="5">
        <v>3</v>
      </c>
    </row>
    <row r="1560" spans="1:8" x14ac:dyDescent="0.25">
      <c r="A1560">
        <v>1658</v>
      </c>
      <c r="C1560" s="2">
        <v>2</v>
      </c>
      <c r="D1560" s="5">
        <v>3</v>
      </c>
    </row>
    <row r="1561" spans="1:8" x14ac:dyDescent="0.25">
      <c r="A1561">
        <v>1659</v>
      </c>
      <c r="C1561" s="2">
        <v>2</v>
      </c>
      <c r="D1561" s="5">
        <v>3</v>
      </c>
    </row>
    <row r="1562" spans="1:8" x14ac:dyDescent="0.25">
      <c r="A1562">
        <v>1660</v>
      </c>
      <c r="C1562" s="2">
        <v>2</v>
      </c>
      <c r="D1562" s="5">
        <v>3</v>
      </c>
    </row>
    <row r="1563" spans="1:8" x14ac:dyDescent="0.25">
      <c r="A1563">
        <v>1661</v>
      </c>
      <c r="C1563" s="2">
        <v>2</v>
      </c>
      <c r="D1563" s="5">
        <v>3</v>
      </c>
    </row>
    <row r="1564" spans="1:8" x14ac:dyDescent="0.25">
      <c r="A1564">
        <v>1662</v>
      </c>
      <c r="C1564" s="2">
        <v>2</v>
      </c>
      <c r="D1564" s="5">
        <v>3</v>
      </c>
    </row>
    <row r="1565" spans="1:8" x14ac:dyDescent="0.25">
      <c r="A1565">
        <v>1663</v>
      </c>
      <c r="C1565" s="2">
        <v>2</v>
      </c>
      <c r="D1565" s="5">
        <v>3</v>
      </c>
    </row>
    <row r="1566" spans="1:8" x14ac:dyDescent="0.25">
      <c r="A1566">
        <v>1664</v>
      </c>
      <c r="C1566" s="2">
        <v>2</v>
      </c>
      <c r="D1566" s="5">
        <v>3</v>
      </c>
    </row>
    <row r="1567" spans="1:8" x14ac:dyDescent="0.25">
      <c r="A1567">
        <v>1665</v>
      </c>
      <c r="C1567" s="2">
        <v>2</v>
      </c>
      <c r="D1567" s="5">
        <v>3</v>
      </c>
    </row>
    <row r="1568" spans="1:8" x14ac:dyDescent="0.25">
      <c r="A1568">
        <v>1666</v>
      </c>
      <c r="B1568" s="4">
        <v>1</v>
      </c>
      <c r="C1568" s="2">
        <v>2</v>
      </c>
      <c r="D1568" s="5">
        <v>3</v>
      </c>
      <c r="H1568" s="3" t="s">
        <v>233</v>
      </c>
    </row>
    <row r="1569" spans="1:8" x14ac:dyDescent="0.25">
      <c r="A1569">
        <v>1667</v>
      </c>
      <c r="B1569" s="4">
        <v>1</v>
      </c>
      <c r="D1569" s="5">
        <v>3</v>
      </c>
      <c r="H1569" s="3" t="s">
        <v>233</v>
      </c>
    </row>
    <row r="1570" spans="1:8" x14ac:dyDescent="0.25">
      <c r="A1570">
        <v>1668</v>
      </c>
      <c r="B1570" s="4">
        <v>1</v>
      </c>
      <c r="D1570" s="5">
        <v>3</v>
      </c>
      <c r="H1570" s="3" t="s">
        <v>233</v>
      </c>
    </row>
    <row r="1571" spans="1:8" x14ac:dyDescent="0.25">
      <c r="A1571">
        <v>1669</v>
      </c>
      <c r="B1571" s="4">
        <v>1</v>
      </c>
      <c r="H1571" s="3" t="s">
        <v>233</v>
      </c>
    </row>
    <row r="1572" spans="1:8" x14ac:dyDescent="0.25">
      <c r="A1572">
        <v>1670</v>
      </c>
      <c r="B1572" s="4">
        <v>1</v>
      </c>
      <c r="H1572" s="3" t="s">
        <v>233</v>
      </c>
    </row>
    <row r="1573" spans="1:8" x14ac:dyDescent="0.25">
      <c r="A1573">
        <v>1671</v>
      </c>
      <c r="B1573" s="4">
        <v>1</v>
      </c>
      <c r="H1573" s="3" t="s">
        <v>233</v>
      </c>
    </row>
    <row r="1574" spans="1:8" x14ac:dyDescent="0.25">
      <c r="A1574">
        <v>1672</v>
      </c>
      <c r="B1574" s="4">
        <v>1</v>
      </c>
      <c r="H1574" s="3" t="s">
        <v>233</v>
      </c>
    </row>
    <row r="1575" spans="1:8" x14ac:dyDescent="0.25">
      <c r="A1575">
        <v>1673</v>
      </c>
      <c r="B1575" s="4">
        <v>1</v>
      </c>
      <c r="H1575" s="3" t="s">
        <v>233</v>
      </c>
    </row>
    <row r="1576" spans="1:8" x14ac:dyDescent="0.25">
      <c r="A1576">
        <v>1674</v>
      </c>
      <c r="B1576" s="4">
        <v>1</v>
      </c>
      <c r="H1576" s="3" t="s">
        <v>233</v>
      </c>
    </row>
    <row r="1577" spans="1:8" x14ac:dyDescent="0.25">
      <c r="A1577">
        <v>1675</v>
      </c>
      <c r="B1577" s="4">
        <v>1</v>
      </c>
      <c r="H1577" s="3" t="s">
        <v>233</v>
      </c>
    </row>
    <row r="1578" spans="1:8" x14ac:dyDescent="0.25">
      <c r="A1578">
        <v>1676</v>
      </c>
      <c r="B1578" s="4">
        <v>1</v>
      </c>
      <c r="H1578" s="3" t="s">
        <v>233</v>
      </c>
    </row>
    <row r="1579" spans="1:8" x14ac:dyDescent="0.25">
      <c r="A1579">
        <v>1677</v>
      </c>
      <c r="B1579" s="4">
        <v>1</v>
      </c>
      <c r="H1579" s="3" t="s">
        <v>233</v>
      </c>
    </row>
    <row r="1580" spans="1:8" x14ac:dyDescent="0.25">
      <c r="A1580">
        <v>1678</v>
      </c>
      <c r="B1580" s="4">
        <v>1</v>
      </c>
      <c r="C1580" s="2">
        <v>2</v>
      </c>
      <c r="H1580" s="3" t="s">
        <v>233</v>
      </c>
    </row>
    <row r="1581" spans="1:8" x14ac:dyDescent="0.25">
      <c r="A1581">
        <v>1679</v>
      </c>
      <c r="B1581" s="4">
        <v>1</v>
      </c>
      <c r="C1581" s="2">
        <v>2</v>
      </c>
      <c r="H1581" s="3" t="s">
        <v>233</v>
      </c>
    </row>
    <row r="1582" spans="1:8" x14ac:dyDescent="0.25">
      <c r="A1582">
        <v>1680</v>
      </c>
      <c r="B1582" s="4">
        <v>1</v>
      </c>
      <c r="C1582" s="2">
        <v>2</v>
      </c>
      <c r="H1582" s="3" t="s">
        <v>233</v>
      </c>
    </row>
    <row r="1583" spans="1:8" x14ac:dyDescent="0.25">
      <c r="A1583">
        <v>1681</v>
      </c>
      <c r="B1583" s="4">
        <v>1</v>
      </c>
      <c r="C1583" s="2">
        <v>2</v>
      </c>
      <c r="D1583" s="5">
        <v>3</v>
      </c>
      <c r="H1583" s="3" t="s">
        <v>233</v>
      </c>
    </row>
    <row r="1584" spans="1:8" x14ac:dyDescent="0.25">
      <c r="A1584">
        <v>1682</v>
      </c>
      <c r="C1584" s="2">
        <v>2</v>
      </c>
      <c r="D1584" s="5">
        <v>3</v>
      </c>
    </row>
    <row r="1585" spans="1:5" x14ac:dyDescent="0.25">
      <c r="A1585">
        <v>1683</v>
      </c>
      <c r="C1585" s="2">
        <v>2</v>
      </c>
      <c r="D1585" s="5">
        <v>3</v>
      </c>
    </row>
    <row r="1586" spans="1:5" x14ac:dyDescent="0.25">
      <c r="A1586">
        <v>1684</v>
      </c>
      <c r="C1586" s="2">
        <v>2</v>
      </c>
      <c r="D1586" s="5">
        <v>3</v>
      </c>
    </row>
    <row r="1587" spans="1:5" x14ac:dyDescent="0.25">
      <c r="A1587">
        <v>1685</v>
      </c>
      <c r="C1587" s="2">
        <v>2</v>
      </c>
      <c r="D1587" s="5">
        <v>3</v>
      </c>
    </row>
    <row r="1588" spans="1:5" x14ac:dyDescent="0.25">
      <c r="A1588">
        <v>1686</v>
      </c>
      <c r="C1588" s="2">
        <v>2</v>
      </c>
      <c r="D1588" s="5">
        <v>3</v>
      </c>
    </row>
    <row r="1589" spans="1:5" x14ac:dyDescent="0.25">
      <c r="A1589">
        <v>1687</v>
      </c>
      <c r="C1589" s="2">
        <v>2</v>
      </c>
      <c r="D1589" s="5">
        <v>3</v>
      </c>
    </row>
    <row r="1590" spans="1:5" x14ac:dyDescent="0.25">
      <c r="A1590">
        <v>1688</v>
      </c>
      <c r="C1590" s="2">
        <v>2</v>
      </c>
      <c r="D1590" s="5">
        <v>3</v>
      </c>
    </row>
    <row r="1591" spans="1:5" x14ac:dyDescent="0.25">
      <c r="A1591">
        <v>1689</v>
      </c>
      <c r="C1591" s="2">
        <v>2</v>
      </c>
      <c r="D1591" s="5">
        <v>3</v>
      </c>
    </row>
    <row r="1592" spans="1:5" x14ac:dyDescent="0.25">
      <c r="A1592">
        <v>1690</v>
      </c>
      <c r="C1592" s="2">
        <v>2</v>
      </c>
      <c r="D1592" s="5">
        <v>3</v>
      </c>
    </row>
    <row r="1593" spans="1:5" x14ac:dyDescent="0.25">
      <c r="A1593">
        <v>1691</v>
      </c>
      <c r="C1593" s="2">
        <v>2</v>
      </c>
      <c r="D1593" s="5">
        <v>3</v>
      </c>
    </row>
    <row r="1594" spans="1:5" x14ac:dyDescent="0.25">
      <c r="A1594">
        <v>1692</v>
      </c>
      <c r="B1594" s="4">
        <v>1</v>
      </c>
      <c r="C1594" s="2">
        <v>2</v>
      </c>
      <c r="D1594" s="5">
        <v>3</v>
      </c>
    </row>
    <row r="1595" spans="1:5" x14ac:dyDescent="0.25">
      <c r="A1595">
        <v>1693</v>
      </c>
      <c r="B1595" s="4">
        <v>1</v>
      </c>
      <c r="C1595" s="2">
        <v>2</v>
      </c>
      <c r="D1595" s="5">
        <v>3</v>
      </c>
    </row>
    <row r="1596" spans="1:5" x14ac:dyDescent="0.25">
      <c r="A1596">
        <v>1694</v>
      </c>
      <c r="B1596" s="4">
        <v>1</v>
      </c>
      <c r="D1596" s="5">
        <v>3</v>
      </c>
    </row>
    <row r="1597" spans="1:5" x14ac:dyDescent="0.25">
      <c r="A1597">
        <v>1695</v>
      </c>
      <c r="B1597" s="4">
        <v>1</v>
      </c>
      <c r="D1597" s="5">
        <v>3</v>
      </c>
      <c r="E1597" s="3">
        <v>4</v>
      </c>
    </row>
    <row r="1598" spans="1:5" x14ac:dyDescent="0.25">
      <c r="A1598">
        <v>1696</v>
      </c>
      <c r="B1598" s="4">
        <v>1</v>
      </c>
      <c r="E1598" s="3">
        <v>4</v>
      </c>
    </row>
    <row r="1599" spans="1:5" x14ac:dyDescent="0.25">
      <c r="A1599">
        <v>1697</v>
      </c>
      <c r="B1599" s="4">
        <v>1</v>
      </c>
      <c r="E1599" s="3">
        <v>4</v>
      </c>
    </row>
    <row r="1600" spans="1:5" x14ac:dyDescent="0.25">
      <c r="A1600">
        <v>1698</v>
      </c>
      <c r="B1600" s="4">
        <v>1</v>
      </c>
      <c r="E1600" s="3">
        <v>4</v>
      </c>
    </row>
    <row r="1601" spans="1:5" x14ac:dyDescent="0.25">
      <c r="A1601">
        <v>1699</v>
      </c>
      <c r="B1601" s="4">
        <v>1</v>
      </c>
      <c r="E1601" s="3">
        <v>4</v>
      </c>
    </row>
    <row r="1602" spans="1:5" x14ac:dyDescent="0.25">
      <c r="A1602">
        <v>1700</v>
      </c>
      <c r="B1602" s="4">
        <v>1</v>
      </c>
      <c r="E1602" s="3">
        <v>4</v>
      </c>
    </row>
    <row r="1603" spans="1:5" x14ac:dyDescent="0.25">
      <c r="A1603">
        <v>1701</v>
      </c>
      <c r="B1603" s="4">
        <v>1</v>
      </c>
      <c r="E1603" s="3">
        <v>4</v>
      </c>
    </row>
    <row r="1604" spans="1:5" x14ac:dyDescent="0.25">
      <c r="A1604">
        <v>1702</v>
      </c>
      <c r="B1604" s="4">
        <v>1</v>
      </c>
      <c r="E1604" s="3">
        <v>4</v>
      </c>
    </row>
    <row r="1605" spans="1:5" x14ac:dyDescent="0.25">
      <c r="A1605">
        <v>1703</v>
      </c>
      <c r="B1605" s="4">
        <v>1</v>
      </c>
      <c r="E1605" s="3">
        <v>4</v>
      </c>
    </row>
    <row r="1606" spans="1:5" x14ac:dyDescent="0.25">
      <c r="A1606">
        <v>1704</v>
      </c>
      <c r="B1606" s="4">
        <v>1</v>
      </c>
      <c r="E1606" s="3">
        <v>4</v>
      </c>
    </row>
    <row r="1607" spans="1:5" x14ac:dyDescent="0.25">
      <c r="A1607">
        <v>1705</v>
      </c>
      <c r="B1607" s="4">
        <v>1</v>
      </c>
      <c r="E1607" s="3">
        <v>4</v>
      </c>
    </row>
    <row r="1608" spans="1:5" x14ac:dyDescent="0.25">
      <c r="A1608">
        <v>1706</v>
      </c>
      <c r="B1608" s="4">
        <v>1</v>
      </c>
      <c r="E1608" s="3">
        <v>4</v>
      </c>
    </row>
    <row r="1609" spans="1:5" x14ac:dyDescent="0.25">
      <c r="A1609">
        <v>1707</v>
      </c>
      <c r="C1609" s="2">
        <v>2</v>
      </c>
      <c r="E1609" s="3">
        <v>4</v>
      </c>
    </row>
    <row r="1610" spans="1:5" x14ac:dyDescent="0.25">
      <c r="A1610">
        <v>1708</v>
      </c>
      <c r="C1610" s="2">
        <v>2</v>
      </c>
      <c r="D1610" s="5">
        <v>3</v>
      </c>
      <c r="E1610" s="3">
        <v>4</v>
      </c>
    </row>
    <row r="1611" spans="1:5" x14ac:dyDescent="0.25">
      <c r="A1611">
        <v>1709</v>
      </c>
      <c r="C1611" s="2">
        <v>2</v>
      </c>
      <c r="D1611" s="5">
        <v>3</v>
      </c>
      <c r="E1611" s="3">
        <v>4</v>
      </c>
    </row>
    <row r="1612" spans="1:5" x14ac:dyDescent="0.25">
      <c r="A1612">
        <v>1710</v>
      </c>
      <c r="C1612" s="2">
        <v>2</v>
      </c>
      <c r="D1612" s="5">
        <v>3</v>
      </c>
      <c r="E1612" s="3">
        <v>4</v>
      </c>
    </row>
    <row r="1613" spans="1:5" x14ac:dyDescent="0.25">
      <c r="A1613">
        <v>1711</v>
      </c>
      <c r="C1613" s="2">
        <v>2</v>
      </c>
      <c r="D1613" s="5">
        <v>3</v>
      </c>
    </row>
    <row r="1614" spans="1:5" x14ac:dyDescent="0.25">
      <c r="A1614">
        <v>1712</v>
      </c>
      <c r="C1614" s="2">
        <v>2</v>
      </c>
      <c r="D1614" s="5">
        <v>3</v>
      </c>
    </row>
    <row r="1615" spans="1:5" x14ac:dyDescent="0.25">
      <c r="A1615">
        <v>1713</v>
      </c>
      <c r="C1615" s="2">
        <v>2</v>
      </c>
      <c r="D1615" s="5">
        <v>3</v>
      </c>
    </row>
    <row r="1616" spans="1:5" x14ac:dyDescent="0.25">
      <c r="A1616">
        <v>1714</v>
      </c>
      <c r="C1616" s="2">
        <v>2</v>
      </c>
      <c r="D1616" s="5">
        <v>3</v>
      </c>
    </row>
    <row r="1617" spans="1:5" x14ac:dyDescent="0.25">
      <c r="A1617">
        <v>1715</v>
      </c>
      <c r="C1617" s="2">
        <v>2</v>
      </c>
      <c r="D1617" s="5">
        <v>3</v>
      </c>
    </row>
    <row r="1618" spans="1:5" x14ac:dyDescent="0.25">
      <c r="A1618">
        <v>1716</v>
      </c>
      <c r="C1618" s="2">
        <v>2</v>
      </c>
      <c r="D1618" s="5">
        <v>3</v>
      </c>
    </row>
    <row r="1619" spans="1:5" x14ac:dyDescent="0.25">
      <c r="A1619">
        <v>1717</v>
      </c>
      <c r="C1619" s="2">
        <v>2</v>
      </c>
      <c r="D1619" s="5">
        <v>3</v>
      </c>
    </row>
    <row r="1620" spans="1:5" x14ac:dyDescent="0.25">
      <c r="A1620">
        <v>1718</v>
      </c>
      <c r="C1620" s="2">
        <v>2</v>
      </c>
      <c r="D1620" s="5">
        <v>3</v>
      </c>
    </row>
    <row r="1621" spans="1:5" x14ac:dyDescent="0.25">
      <c r="A1621">
        <v>1719</v>
      </c>
      <c r="C1621" s="2">
        <v>2</v>
      </c>
      <c r="D1621" s="5">
        <v>3</v>
      </c>
    </row>
    <row r="1622" spans="1:5" x14ac:dyDescent="0.25">
      <c r="A1622">
        <v>1720</v>
      </c>
      <c r="B1622" s="4">
        <v>1</v>
      </c>
      <c r="C1622" s="2">
        <v>2</v>
      </c>
      <c r="D1622" s="5">
        <v>3</v>
      </c>
    </row>
    <row r="1623" spans="1:5" x14ac:dyDescent="0.25">
      <c r="A1623">
        <v>1721</v>
      </c>
      <c r="B1623" s="4">
        <v>1</v>
      </c>
      <c r="C1623" s="2">
        <v>2</v>
      </c>
      <c r="D1623" s="5">
        <v>3</v>
      </c>
    </row>
    <row r="1624" spans="1:5" x14ac:dyDescent="0.25">
      <c r="A1624">
        <v>1722</v>
      </c>
      <c r="B1624" s="4">
        <v>1</v>
      </c>
      <c r="D1624" s="5">
        <v>3</v>
      </c>
      <c r="E1624" s="3">
        <v>4</v>
      </c>
    </row>
    <row r="1625" spans="1:5" x14ac:dyDescent="0.25">
      <c r="A1625">
        <v>1723</v>
      </c>
      <c r="B1625" s="4">
        <v>1</v>
      </c>
      <c r="E1625" s="3">
        <v>4</v>
      </c>
    </row>
    <row r="1626" spans="1:5" x14ac:dyDescent="0.25">
      <c r="A1626">
        <v>1724</v>
      </c>
      <c r="B1626" s="4">
        <v>1</v>
      </c>
      <c r="E1626" s="3">
        <v>4</v>
      </c>
    </row>
    <row r="1627" spans="1:5" x14ac:dyDescent="0.25">
      <c r="A1627">
        <v>1725</v>
      </c>
      <c r="B1627" s="4">
        <v>1</v>
      </c>
      <c r="E1627" s="3">
        <v>4</v>
      </c>
    </row>
    <row r="1628" spans="1:5" x14ac:dyDescent="0.25">
      <c r="A1628">
        <v>1726</v>
      </c>
      <c r="B1628" s="4">
        <v>1</v>
      </c>
      <c r="E1628" s="3">
        <v>4</v>
      </c>
    </row>
    <row r="1629" spans="1:5" x14ac:dyDescent="0.25">
      <c r="A1629">
        <v>1727</v>
      </c>
      <c r="B1629" s="4">
        <v>1</v>
      </c>
      <c r="E1629" s="3">
        <v>4</v>
      </c>
    </row>
    <row r="1630" spans="1:5" x14ac:dyDescent="0.25">
      <c r="A1630">
        <v>1728</v>
      </c>
      <c r="B1630" s="4">
        <v>1</v>
      </c>
      <c r="E1630" s="3">
        <v>4</v>
      </c>
    </row>
    <row r="1631" spans="1:5" x14ac:dyDescent="0.25">
      <c r="A1631">
        <v>1729</v>
      </c>
      <c r="B1631" s="4">
        <v>1</v>
      </c>
      <c r="E1631" s="3">
        <v>4</v>
      </c>
    </row>
    <row r="1632" spans="1:5" x14ac:dyDescent="0.25">
      <c r="A1632">
        <v>1730</v>
      </c>
      <c r="B1632" s="4">
        <v>1</v>
      </c>
      <c r="E1632" s="3">
        <v>4</v>
      </c>
    </row>
    <row r="1633" spans="1:5" x14ac:dyDescent="0.25">
      <c r="A1633">
        <v>1731</v>
      </c>
      <c r="B1633" s="4">
        <v>1</v>
      </c>
      <c r="E1633" s="3">
        <v>4</v>
      </c>
    </row>
    <row r="1634" spans="1:5" x14ac:dyDescent="0.25">
      <c r="A1634">
        <v>1732</v>
      </c>
      <c r="B1634" s="4">
        <v>1</v>
      </c>
      <c r="E1634" s="3">
        <v>4</v>
      </c>
    </row>
    <row r="1635" spans="1:5" x14ac:dyDescent="0.25">
      <c r="A1635">
        <v>1733</v>
      </c>
      <c r="B1635" s="4">
        <v>1</v>
      </c>
      <c r="E1635" s="3">
        <v>4</v>
      </c>
    </row>
    <row r="1636" spans="1:5" x14ac:dyDescent="0.25">
      <c r="A1636">
        <v>1734</v>
      </c>
      <c r="B1636" s="4">
        <v>1</v>
      </c>
      <c r="C1636" s="2">
        <v>2</v>
      </c>
      <c r="E1636" s="3">
        <v>4</v>
      </c>
    </row>
    <row r="1637" spans="1:5" x14ac:dyDescent="0.25">
      <c r="A1637">
        <v>1735</v>
      </c>
      <c r="C1637" s="2">
        <v>2</v>
      </c>
      <c r="E1637" s="3">
        <v>4</v>
      </c>
    </row>
    <row r="1638" spans="1:5" x14ac:dyDescent="0.25">
      <c r="A1638">
        <v>1736</v>
      </c>
      <c r="C1638" s="2">
        <v>2</v>
      </c>
      <c r="E1638" s="3">
        <v>4</v>
      </c>
    </row>
    <row r="1639" spans="1:5" x14ac:dyDescent="0.25">
      <c r="A1639">
        <v>1737</v>
      </c>
      <c r="C1639" s="2">
        <v>2</v>
      </c>
      <c r="D1639" s="5">
        <v>3</v>
      </c>
      <c r="E1639" s="3">
        <v>4</v>
      </c>
    </row>
    <row r="1640" spans="1:5" x14ac:dyDescent="0.25">
      <c r="A1640">
        <v>1738</v>
      </c>
      <c r="C1640" s="2">
        <v>2</v>
      </c>
      <c r="D1640" s="5">
        <v>3</v>
      </c>
      <c r="E1640" s="3">
        <v>4</v>
      </c>
    </row>
    <row r="1641" spans="1:5" x14ac:dyDescent="0.25">
      <c r="A1641">
        <v>1739</v>
      </c>
      <c r="C1641" s="2">
        <v>2</v>
      </c>
      <c r="D1641" s="5">
        <v>3</v>
      </c>
    </row>
    <row r="1642" spans="1:5" x14ac:dyDescent="0.25">
      <c r="A1642">
        <v>1740</v>
      </c>
      <c r="C1642" s="2">
        <v>2</v>
      </c>
      <c r="D1642" s="5">
        <v>3</v>
      </c>
    </row>
    <row r="1643" spans="1:5" x14ac:dyDescent="0.25">
      <c r="A1643">
        <v>1741</v>
      </c>
      <c r="C1643" s="2">
        <v>2</v>
      </c>
      <c r="D1643" s="5">
        <v>3</v>
      </c>
    </row>
    <row r="1644" spans="1:5" x14ac:dyDescent="0.25">
      <c r="A1644">
        <v>1742</v>
      </c>
      <c r="C1644" s="2">
        <v>2</v>
      </c>
      <c r="D1644" s="5">
        <v>3</v>
      </c>
    </row>
    <row r="1645" spans="1:5" x14ac:dyDescent="0.25">
      <c r="A1645">
        <v>1743</v>
      </c>
      <c r="C1645" s="2">
        <v>2</v>
      </c>
      <c r="D1645" s="5">
        <v>3</v>
      </c>
    </row>
    <row r="1646" spans="1:5" x14ac:dyDescent="0.25">
      <c r="A1646">
        <v>1744</v>
      </c>
      <c r="C1646" s="2">
        <v>2</v>
      </c>
      <c r="D1646" s="5">
        <v>3</v>
      </c>
    </row>
    <row r="1647" spans="1:5" x14ac:dyDescent="0.25">
      <c r="A1647">
        <v>1745</v>
      </c>
      <c r="C1647" s="2">
        <v>2</v>
      </c>
      <c r="D1647" s="5">
        <v>3</v>
      </c>
    </row>
    <row r="1648" spans="1:5" x14ac:dyDescent="0.25">
      <c r="A1648">
        <v>1746</v>
      </c>
      <c r="C1648" s="2">
        <v>2</v>
      </c>
      <c r="D1648" s="5">
        <v>3</v>
      </c>
    </row>
    <row r="1649" spans="1:5" x14ac:dyDescent="0.25">
      <c r="A1649">
        <v>1747</v>
      </c>
      <c r="C1649" s="2">
        <v>2</v>
      </c>
      <c r="D1649" s="5">
        <v>3</v>
      </c>
    </row>
    <row r="1650" spans="1:5" x14ac:dyDescent="0.25">
      <c r="A1650">
        <v>1748</v>
      </c>
      <c r="C1650" s="2">
        <v>2</v>
      </c>
      <c r="D1650" s="5">
        <v>3</v>
      </c>
    </row>
    <row r="1651" spans="1:5" x14ac:dyDescent="0.25">
      <c r="A1651">
        <v>1749</v>
      </c>
      <c r="B1651" s="4">
        <v>1</v>
      </c>
      <c r="E1651" s="3">
        <v>4</v>
      </c>
    </row>
    <row r="1652" spans="1:5" x14ac:dyDescent="0.25">
      <c r="A1652">
        <v>1750</v>
      </c>
      <c r="B1652" s="4">
        <v>1</v>
      </c>
      <c r="E1652" s="3">
        <v>4</v>
      </c>
    </row>
    <row r="1653" spans="1:5" x14ac:dyDescent="0.25">
      <c r="A1653">
        <v>1751</v>
      </c>
      <c r="B1653" s="4">
        <v>1</v>
      </c>
      <c r="E1653" s="3">
        <v>4</v>
      </c>
    </row>
    <row r="1654" spans="1:5" x14ac:dyDescent="0.25">
      <c r="A1654">
        <v>1752</v>
      </c>
      <c r="B1654" s="4">
        <v>1</v>
      </c>
      <c r="E1654" s="3">
        <v>4</v>
      </c>
    </row>
    <row r="1655" spans="1:5" x14ac:dyDescent="0.25">
      <c r="A1655">
        <v>1753</v>
      </c>
      <c r="B1655" s="4">
        <v>1</v>
      </c>
      <c r="E1655" s="3">
        <v>4</v>
      </c>
    </row>
    <row r="1656" spans="1:5" x14ac:dyDescent="0.25">
      <c r="A1656">
        <v>1754</v>
      </c>
      <c r="B1656" s="4">
        <v>1</v>
      </c>
      <c r="E1656" s="3">
        <v>4</v>
      </c>
    </row>
    <row r="1657" spans="1:5" x14ac:dyDescent="0.25">
      <c r="A1657">
        <v>1755</v>
      </c>
      <c r="B1657" s="4">
        <v>1</v>
      </c>
      <c r="E1657" s="3">
        <v>4</v>
      </c>
    </row>
    <row r="1658" spans="1:5" x14ac:dyDescent="0.25">
      <c r="A1658">
        <v>1756</v>
      </c>
      <c r="B1658" s="4">
        <v>1</v>
      </c>
      <c r="E1658" s="3">
        <v>4</v>
      </c>
    </row>
    <row r="1659" spans="1:5" x14ac:dyDescent="0.25">
      <c r="A1659">
        <v>1757</v>
      </c>
      <c r="B1659" s="4">
        <v>1</v>
      </c>
      <c r="E1659" s="3">
        <v>4</v>
      </c>
    </row>
    <row r="1660" spans="1:5" x14ac:dyDescent="0.25">
      <c r="A1660">
        <v>1758</v>
      </c>
      <c r="B1660" s="4">
        <v>1</v>
      </c>
      <c r="E1660" s="3">
        <v>4</v>
      </c>
    </row>
    <row r="1661" spans="1:5" x14ac:dyDescent="0.25">
      <c r="A1661">
        <v>1759</v>
      </c>
      <c r="B1661" s="4">
        <v>1</v>
      </c>
      <c r="E1661" s="3">
        <v>4</v>
      </c>
    </row>
    <row r="1662" spans="1:5" x14ac:dyDescent="0.25">
      <c r="A1662">
        <v>1760</v>
      </c>
      <c r="B1662" s="4">
        <v>1</v>
      </c>
      <c r="E1662" s="3">
        <v>4</v>
      </c>
    </row>
    <row r="1663" spans="1:5" x14ac:dyDescent="0.25">
      <c r="A1663">
        <v>1761</v>
      </c>
      <c r="B1663" s="4">
        <v>1</v>
      </c>
      <c r="C1663" s="2">
        <v>2</v>
      </c>
      <c r="E1663" s="3">
        <v>4</v>
      </c>
    </row>
    <row r="1664" spans="1:5" x14ac:dyDescent="0.25">
      <c r="A1664">
        <v>1762</v>
      </c>
      <c r="B1664" s="4">
        <v>1</v>
      </c>
      <c r="C1664" s="2">
        <v>2</v>
      </c>
      <c r="E1664" s="3">
        <v>4</v>
      </c>
    </row>
    <row r="1665" spans="1:5" x14ac:dyDescent="0.25">
      <c r="A1665">
        <v>1763</v>
      </c>
      <c r="C1665" s="2">
        <v>2</v>
      </c>
      <c r="E1665" s="3">
        <v>4</v>
      </c>
    </row>
    <row r="1666" spans="1:5" x14ac:dyDescent="0.25">
      <c r="A1666">
        <v>1764</v>
      </c>
      <c r="C1666" s="2">
        <v>2</v>
      </c>
      <c r="D1666" s="5">
        <v>3</v>
      </c>
      <c r="E1666" s="3">
        <v>4</v>
      </c>
    </row>
    <row r="1667" spans="1:5" x14ac:dyDescent="0.25">
      <c r="A1667">
        <v>1765</v>
      </c>
      <c r="C1667" s="2">
        <v>2</v>
      </c>
      <c r="D1667" s="5">
        <v>3</v>
      </c>
    </row>
    <row r="1668" spans="1:5" x14ac:dyDescent="0.25">
      <c r="A1668">
        <v>1766</v>
      </c>
      <c r="C1668" s="2">
        <v>2</v>
      </c>
      <c r="D1668" s="5">
        <v>3</v>
      </c>
    </row>
    <row r="1669" spans="1:5" x14ac:dyDescent="0.25">
      <c r="A1669">
        <v>1767</v>
      </c>
      <c r="C1669" s="2">
        <v>2</v>
      </c>
      <c r="D1669" s="5">
        <v>3</v>
      </c>
    </row>
    <row r="1670" spans="1:5" x14ac:dyDescent="0.25">
      <c r="A1670">
        <v>1768</v>
      </c>
      <c r="C1670" s="2">
        <v>2</v>
      </c>
      <c r="D1670" s="5">
        <v>3</v>
      </c>
    </row>
    <row r="1671" spans="1:5" x14ac:dyDescent="0.25">
      <c r="A1671">
        <v>1769</v>
      </c>
      <c r="C1671" s="2">
        <v>2</v>
      </c>
      <c r="D1671" s="5">
        <v>3</v>
      </c>
    </row>
    <row r="1672" spans="1:5" x14ac:dyDescent="0.25">
      <c r="A1672">
        <v>1770</v>
      </c>
      <c r="C1672" s="2">
        <v>2</v>
      </c>
      <c r="D1672" s="5">
        <v>3</v>
      </c>
    </row>
    <row r="1673" spans="1:5" x14ac:dyDescent="0.25">
      <c r="A1673">
        <v>1771</v>
      </c>
      <c r="C1673" s="2">
        <v>2</v>
      </c>
      <c r="D1673" s="5">
        <v>3</v>
      </c>
    </row>
    <row r="1674" spans="1:5" x14ac:dyDescent="0.25">
      <c r="A1674">
        <v>1772</v>
      </c>
      <c r="C1674" s="2">
        <v>2</v>
      </c>
      <c r="D1674" s="5">
        <v>3</v>
      </c>
    </row>
    <row r="1675" spans="1:5" x14ac:dyDescent="0.25">
      <c r="A1675">
        <v>1773</v>
      </c>
      <c r="C1675" s="2">
        <v>2</v>
      </c>
      <c r="D1675" s="5">
        <v>3</v>
      </c>
    </row>
    <row r="1676" spans="1:5" x14ac:dyDescent="0.25">
      <c r="A1676">
        <v>1774</v>
      </c>
      <c r="C1676" s="2">
        <v>2</v>
      </c>
      <c r="D1676" s="5">
        <v>3</v>
      </c>
    </row>
    <row r="1677" spans="1:5" x14ac:dyDescent="0.25">
      <c r="A1677">
        <v>1775</v>
      </c>
      <c r="B1677" s="4">
        <v>1</v>
      </c>
      <c r="C1677" s="2">
        <v>2</v>
      </c>
      <c r="D1677" s="5">
        <v>3</v>
      </c>
    </row>
    <row r="1678" spans="1:5" x14ac:dyDescent="0.25">
      <c r="A1678">
        <v>1776</v>
      </c>
      <c r="B1678" s="4">
        <v>1</v>
      </c>
      <c r="D1678" s="5">
        <v>3</v>
      </c>
    </row>
    <row r="1679" spans="1:5" x14ac:dyDescent="0.25">
      <c r="A1679">
        <v>1777</v>
      </c>
      <c r="B1679" s="4">
        <v>1</v>
      </c>
      <c r="E1679" s="3">
        <v>4</v>
      </c>
    </row>
    <row r="1680" spans="1:5" x14ac:dyDescent="0.25">
      <c r="A1680">
        <v>1778</v>
      </c>
      <c r="B1680" s="4">
        <v>1</v>
      </c>
      <c r="E1680" s="3">
        <v>4</v>
      </c>
    </row>
    <row r="1681" spans="1:5" x14ac:dyDescent="0.25">
      <c r="A1681">
        <v>1779</v>
      </c>
      <c r="B1681" s="4">
        <v>1</v>
      </c>
      <c r="E1681" s="3">
        <v>4</v>
      </c>
    </row>
    <row r="1682" spans="1:5" x14ac:dyDescent="0.25">
      <c r="A1682">
        <v>1780</v>
      </c>
      <c r="B1682" s="4">
        <v>1</v>
      </c>
      <c r="E1682" s="3">
        <v>4</v>
      </c>
    </row>
    <row r="1683" spans="1:5" x14ac:dyDescent="0.25">
      <c r="A1683">
        <v>1781</v>
      </c>
      <c r="B1683" s="4">
        <v>1</v>
      </c>
      <c r="E1683" s="3">
        <v>4</v>
      </c>
    </row>
    <row r="1684" spans="1:5" x14ac:dyDescent="0.25">
      <c r="A1684">
        <v>1782</v>
      </c>
      <c r="B1684" s="4">
        <v>1</v>
      </c>
      <c r="E1684" s="3">
        <v>4</v>
      </c>
    </row>
    <row r="1685" spans="1:5" x14ac:dyDescent="0.25">
      <c r="A1685">
        <v>1783</v>
      </c>
      <c r="B1685" s="4">
        <v>1</v>
      </c>
      <c r="E1685" s="3">
        <v>4</v>
      </c>
    </row>
    <row r="1686" spans="1:5" x14ac:dyDescent="0.25">
      <c r="A1686">
        <v>1784</v>
      </c>
      <c r="B1686" s="4">
        <v>1</v>
      </c>
      <c r="E1686" s="3">
        <v>4</v>
      </c>
    </row>
    <row r="1687" spans="1:5" x14ac:dyDescent="0.25">
      <c r="A1687">
        <v>1785</v>
      </c>
      <c r="B1687" s="4">
        <v>1</v>
      </c>
      <c r="E1687" s="3">
        <v>4</v>
      </c>
    </row>
    <row r="1688" spans="1:5" x14ac:dyDescent="0.25">
      <c r="A1688">
        <v>1786</v>
      </c>
      <c r="B1688" s="4">
        <v>1</v>
      </c>
      <c r="E1688" s="3">
        <v>4</v>
      </c>
    </row>
    <row r="1689" spans="1:5" x14ac:dyDescent="0.25">
      <c r="A1689">
        <v>1787</v>
      </c>
      <c r="B1689" s="4">
        <v>1</v>
      </c>
      <c r="E1689" s="3">
        <v>4</v>
      </c>
    </row>
    <row r="1690" spans="1:5" x14ac:dyDescent="0.25">
      <c r="A1690">
        <v>1788</v>
      </c>
      <c r="B1690" s="4">
        <v>1</v>
      </c>
      <c r="C1690" s="2">
        <v>2</v>
      </c>
      <c r="E1690" s="3">
        <v>4</v>
      </c>
    </row>
    <row r="1691" spans="1:5" x14ac:dyDescent="0.25">
      <c r="A1691">
        <v>1789</v>
      </c>
      <c r="B1691" s="4">
        <v>1</v>
      </c>
      <c r="C1691" s="2">
        <v>2</v>
      </c>
      <c r="E1691" s="3">
        <v>4</v>
      </c>
    </row>
    <row r="1692" spans="1:5" x14ac:dyDescent="0.25">
      <c r="A1692">
        <v>1790</v>
      </c>
      <c r="C1692" s="2">
        <v>2</v>
      </c>
      <c r="D1692" s="5">
        <v>3</v>
      </c>
      <c r="E1692" s="3">
        <v>4</v>
      </c>
    </row>
    <row r="1693" spans="1:5" x14ac:dyDescent="0.25">
      <c r="A1693">
        <v>1791</v>
      </c>
      <c r="C1693" s="2">
        <v>2</v>
      </c>
      <c r="D1693" s="5">
        <v>3</v>
      </c>
    </row>
    <row r="1694" spans="1:5" x14ac:dyDescent="0.25">
      <c r="A1694">
        <v>1792</v>
      </c>
      <c r="C1694" s="2">
        <v>2</v>
      </c>
      <c r="D1694" s="5">
        <v>3</v>
      </c>
    </row>
    <row r="1695" spans="1:5" x14ac:dyDescent="0.25">
      <c r="A1695">
        <v>1793</v>
      </c>
      <c r="C1695" s="2">
        <v>2</v>
      </c>
      <c r="D1695" s="5">
        <v>3</v>
      </c>
    </row>
    <row r="1696" spans="1:5" x14ac:dyDescent="0.25">
      <c r="A1696">
        <v>1794</v>
      </c>
      <c r="C1696" s="2">
        <v>2</v>
      </c>
      <c r="D1696" s="5">
        <v>3</v>
      </c>
    </row>
    <row r="1697" spans="1:5" x14ac:dyDescent="0.25">
      <c r="A1697">
        <v>1795</v>
      </c>
      <c r="C1697" s="2">
        <v>2</v>
      </c>
      <c r="D1697" s="5">
        <v>3</v>
      </c>
    </row>
    <row r="1698" spans="1:5" x14ac:dyDescent="0.25">
      <c r="A1698">
        <v>1796</v>
      </c>
      <c r="C1698" s="2">
        <v>2</v>
      </c>
      <c r="D1698" s="5">
        <v>3</v>
      </c>
    </row>
    <row r="1699" spans="1:5" x14ac:dyDescent="0.25">
      <c r="A1699">
        <v>1797</v>
      </c>
      <c r="C1699" s="2">
        <v>2</v>
      </c>
      <c r="D1699" s="5">
        <v>3</v>
      </c>
    </row>
    <row r="1700" spans="1:5" x14ac:dyDescent="0.25">
      <c r="A1700">
        <v>1798</v>
      </c>
      <c r="C1700" s="2">
        <v>2</v>
      </c>
      <c r="D1700" s="5">
        <v>3</v>
      </c>
    </row>
    <row r="1701" spans="1:5" x14ac:dyDescent="0.25">
      <c r="A1701">
        <v>1799</v>
      </c>
      <c r="C1701" s="2">
        <v>2</v>
      </c>
      <c r="D1701" s="5">
        <v>3</v>
      </c>
    </row>
    <row r="1702" spans="1:5" x14ac:dyDescent="0.25">
      <c r="A1702">
        <v>1800</v>
      </c>
      <c r="C1702" s="2">
        <v>2</v>
      </c>
      <c r="D1702" s="5">
        <v>3</v>
      </c>
    </row>
    <row r="1703" spans="1:5" x14ac:dyDescent="0.25">
      <c r="A1703">
        <v>1801</v>
      </c>
      <c r="B1703" s="4">
        <v>1</v>
      </c>
      <c r="C1703" s="2">
        <v>2</v>
      </c>
      <c r="D1703" s="5">
        <v>3</v>
      </c>
    </row>
    <row r="1704" spans="1:5" x14ac:dyDescent="0.25">
      <c r="A1704">
        <v>1802</v>
      </c>
      <c r="B1704" s="4">
        <v>1</v>
      </c>
      <c r="C1704" s="2">
        <v>2</v>
      </c>
      <c r="D1704" s="5">
        <v>3</v>
      </c>
    </row>
    <row r="1705" spans="1:5" x14ac:dyDescent="0.25">
      <c r="A1705">
        <v>1803</v>
      </c>
      <c r="B1705" s="4">
        <v>1</v>
      </c>
      <c r="D1705" s="5">
        <v>3</v>
      </c>
    </row>
    <row r="1706" spans="1:5" x14ac:dyDescent="0.25">
      <c r="A1706">
        <v>1804</v>
      </c>
      <c r="B1706" s="4">
        <v>1</v>
      </c>
    </row>
    <row r="1707" spans="1:5" x14ac:dyDescent="0.25">
      <c r="A1707">
        <v>1805</v>
      </c>
      <c r="B1707" s="4">
        <v>1</v>
      </c>
      <c r="E1707" s="3">
        <v>4</v>
      </c>
    </row>
    <row r="1708" spans="1:5" x14ac:dyDescent="0.25">
      <c r="A1708">
        <v>1806</v>
      </c>
      <c r="B1708" s="4">
        <v>1</v>
      </c>
      <c r="E1708" s="3">
        <v>4</v>
      </c>
    </row>
    <row r="1709" spans="1:5" x14ac:dyDescent="0.25">
      <c r="A1709">
        <v>1807</v>
      </c>
      <c r="B1709" s="4">
        <v>1</v>
      </c>
      <c r="E1709" s="3">
        <v>4</v>
      </c>
    </row>
    <row r="1710" spans="1:5" x14ac:dyDescent="0.25">
      <c r="A1710">
        <v>1808</v>
      </c>
      <c r="B1710" s="4">
        <v>1</v>
      </c>
      <c r="E1710" s="3">
        <v>4</v>
      </c>
    </row>
    <row r="1711" spans="1:5" x14ac:dyDescent="0.25">
      <c r="A1711">
        <v>1809</v>
      </c>
      <c r="B1711" s="4">
        <v>1</v>
      </c>
      <c r="E1711" s="3">
        <v>4</v>
      </c>
    </row>
    <row r="1712" spans="1:5" x14ac:dyDescent="0.25">
      <c r="A1712">
        <v>1810</v>
      </c>
      <c r="B1712" s="4">
        <v>1</v>
      </c>
      <c r="E1712" s="3">
        <v>4</v>
      </c>
    </row>
    <row r="1713" spans="1:5" x14ac:dyDescent="0.25">
      <c r="A1713">
        <v>1811</v>
      </c>
      <c r="B1713" s="4">
        <v>1</v>
      </c>
      <c r="E1713" s="3">
        <v>4</v>
      </c>
    </row>
    <row r="1714" spans="1:5" x14ac:dyDescent="0.25">
      <c r="A1714">
        <v>1812</v>
      </c>
      <c r="B1714" s="4">
        <v>1</v>
      </c>
      <c r="E1714" s="3">
        <v>4</v>
      </c>
    </row>
    <row r="1715" spans="1:5" x14ac:dyDescent="0.25">
      <c r="A1715">
        <v>1813</v>
      </c>
      <c r="B1715" s="4">
        <v>1</v>
      </c>
      <c r="E1715" s="3">
        <v>4</v>
      </c>
    </row>
    <row r="1716" spans="1:5" x14ac:dyDescent="0.25">
      <c r="A1716">
        <v>1814</v>
      </c>
      <c r="B1716" s="4">
        <v>1</v>
      </c>
      <c r="E1716" s="3">
        <v>4</v>
      </c>
    </row>
    <row r="1717" spans="1:5" x14ac:dyDescent="0.25">
      <c r="A1717">
        <v>1815</v>
      </c>
      <c r="B1717" s="4">
        <v>1</v>
      </c>
      <c r="C1717" s="2">
        <v>2</v>
      </c>
      <c r="E1717" s="3">
        <v>4</v>
      </c>
    </row>
    <row r="1718" spans="1:5" x14ac:dyDescent="0.25">
      <c r="A1718">
        <v>1816</v>
      </c>
      <c r="B1718" s="4">
        <v>1</v>
      </c>
      <c r="C1718" s="2">
        <v>2</v>
      </c>
      <c r="E1718" s="3">
        <v>4</v>
      </c>
    </row>
    <row r="1719" spans="1:5" x14ac:dyDescent="0.25">
      <c r="A1719">
        <v>1817</v>
      </c>
      <c r="C1719" s="2">
        <v>2</v>
      </c>
      <c r="D1719" s="5">
        <v>3</v>
      </c>
      <c r="E1719" s="3">
        <v>4</v>
      </c>
    </row>
    <row r="1720" spans="1:5" x14ac:dyDescent="0.25">
      <c r="A1720">
        <v>1818</v>
      </c>
      <c r="C1720" s="2">
        <v>2</v>
      </c>
      <c r="D1720" s="5">
        <v>3</v>
      </c>
      <c r="E1720" s="3">
        <v>4</v>
      </c>
    </row>
    <row r="1721" spans="1:5" x14ac:dyDescent="0.25">
      <c r="A1721">
        <v>1819</v>
      </c>
      <c r="C1721" s="2">
        <v>2</v>
      </c>
      <c r="D1721" s="5">
        <v>3</v>
      </c>
    </row>
    <row r="1722" spans="1:5" x14ac:dyDescent="0.25">
      <c r="A1722">
        <v>1820</v>
      </c>
      <c r="C1722" s="2">
        <v>2</v>
      </c>
      <c r="D1722" s="5">
        <v>3</v>
      </c>
    </row>
    <row r="1723" spans="1:5" x14ac:dyDescent="0.25">
      <c r="A1723">
        <v>1821</v>
      </c>
      <c r="C1723" s="2">
        <v>2</v>
      </c>
      <c r="D1723" s="5">
        <v>3</v>
      </c>
    </row>
    <row r="1724" spans="1:5" x14ac:dyDescent="0.25">
      <c r="A1724">
        <v>1822</v>
      </c>
      <c r="C1724" s="2">
        <v>2</v>
      </c>
      <c r="D1724" s="5">
        <v>3</v>
      </c>
    </row>
    <row r="1725" spans="1:5" x14ac:dyDescent="0.25">
      <c r="A1725">
        <v>1823</v>
      </c>
      <c r="C1725" s="2">
        <v>2</v>
      </c>
      <c r="D1725" s="5">
        <v>3</v>
      </c>
    </row>
    <row r="1726" spans="1:5" x14ac:dyDescent="0.25">
      <c r="A1726">
        <v>1824</v>
      </c>
      <c r="C1726" s="2">
        <v>2</v>
      </c>
      <c r="D1726" s="5">
        <v>3</v>
      </c>
    </row>
    <row r="1727" spans="1:5" x14ac:dyDescent="0.25">
      <c r="A1727">
        <v>1825</v>
      </c>
      <c r="C1727" s="2">
        <v>2</v>
      </c>
      <c r="D1727" s="5">
        <v>3</v>
      </c>
    </row>
    <row r="1728" spans="1:5" x14ac:dyDescent="0.25">
      <c r="A1728">
        <v>1826</v>
      </c>
      <c r="C1728" s="2">
        <v>2</v>
      </c>
      <c r="D1728" s="5">
        <v>3</v>
      </c>
    </row>
    <row r="1729" spans="1:5" x14ac:dyDescent="0.25">
      <c r="A1729">
        <v>1827</v>
      </c>
      <c r="C1729" s="2">
        <v>2</v>
      </c>
      <c r="D1729" s="5">
        <v>3</v>
      </c>
    </row>
    <row r="1730" spans="1:5" x14ac:dyDescent="0.25">
      <c r="A1730">
        <v>1828</v>
      </c>
      <c r="C1730" s="2">
        <v>2</v>
      </c>
      <c r="D1730" s="5">
        <v>3</v>
      </c>
    </row>
    <row r="1731" spans="1:5" x14ac:dyDescent="0.25">
      <c r="A1731">
        <v>1829</v>
      </c>
      <c r="B1731" s="4">
        <v>1</v>
      </c>
      <c r="C1731" s="2">
        <v>2</v>
      </c>
      <c r="D1731" s="5">
        <v>3</v>
      </c>
    </row>
    <row r="1732" spans="1:5" x14ac:dyDescent="0.25">
      <c r="A1732">
        <v>1830</v>
      </c>
      <c r="B1732" s="4">
        <v>1</v>
      </c>
      <c r="D1732" s="5">
        <v>3</v>
      </c>
    </row>
    <row r="1733" spans="1:5" x14ac:dyDescent="0.25">
      <c r="A1733">
        <v>1831</v>
      </c>
      <c r="B1733" s="4">
        <v>1</v>
      </c>
      <c r="E1733" s="3">
        <v>4</v>
      </c>
    </row>
    <row r="1734" spans="1:5" x14ac:dyDescent="0.25">
      <c r="A1734">
        <v>1832</v>
      </c>
      <c r="B1734" s="4">
        <v>1</v>
      </c>
      <c r="E1734" s="3">
        <v>4</v>
      </c>
    </row>
    <row r="1735" spans="1:5" x14ac:dyDescent="0.25">
      <c r="A1735">
        <v>1833</v>
      </c>
      <c r="B1735" s="4">
        <v>1</v>
      </c>
      <c r="E1735" s="3">
        <v>4</v>
      </c>
    </row>
    <row r="1736" spans="1:5" x14ac:dyDescent="0.25">
      <c r="A1736">
        <v>1834</v>
      </c>
      <c r="B1736" s="4">
        <v>1</v>
      </c>
      <c r="E1736" s="3">
        <v>4</v>
      </c>
    </row>
    <row r="1737" spans="1:5" x14ac:dyDescent="0.25">
      <c r="A1737">
        <v>1835</v>
      </c>
      <c r="B1737" s="4">
        <v>1</v>
      </c>
      <c r="E1737" s="3">
        <v>4</v>
      </c>
    </row>
    <row r="1738" spans="1:5" x14ac:dyDescent="0.25">
      <c r="A1738">
        <v>1836</v>
      </c>
      <c r="B1738" s="4">
        <v>1</v>
      </c>
      <c r="E1738" s="3">
        <v>4</v>
      </c>
    </row>
    <row r="1739" spans="1:5" x14ac:dyDescent="0.25">
      <c r="A1739">
        <v>1837</v>
      </c>
      <c r="B1739" s="4">
        <v>1</v>
      </c>
      <c r="E1739" s="3">
        <v>4</v>
      </c>
    </row>
    <row r="1740" spans="1:5" x14ac:dyDescent="0.25">
      <c r="A1740">
        <v>1838</v>
      </c>
      <c r="B1740" s="4">
        <v>1</v>
      </c>
      <c r="E1740" s="3">
        <v>4</v>
      </c>
    </row>
    <row r="1741" spans="1:5" x14ac:dyDescent="0.25">
      <c r="A1741">
        <v>1839</v>
      </c>
      <c r="B1741" s="4">
        <v>1</v>
      </c>
      <c r="E1741" s="3">
        <v>4</v>
      </c>
    </row>
    <row r="1742" spans="1:5" x14ac:dyDescent="0.25">
      <c r="A1742">
        <v>1840</v>
      </c>
      <c r="B1742" s="4">
        <v>1</v>
      </c>
      <c r="E1742" s="3">
        <v>4</v>
      </c>
    </row>
    <row r="1743" spans="1:5" x14ac:dyDescent="0.25">
      <c r="A1743">
        <v>1841</v>
      </c>
      <c r="B1743" s="4">
        <v>1</v>
      </c>
      <c r="E1743" s="3">
        <v>4</v>
      </c>
    </row>
    <row r="1744" spans="1:5" x14ac:dyDescent="0.25">
      <c r="A1744">
        <v>1842</v>
      </c>
      <c r="B1744" s="4">
        <v>1</v>
      </c>
      <c r="E1744" s="3">
        <v>4</v>
      </c>
    </row>
    <row r="1745" spans="1:5" x14ac:dyDescent="0.25">
      <c r="A1745">
        <v>1843</v>
      </c>
      <c r="B1745" s="4">
        <v>1</v>
      </c>
      <c r="C1745" s="2">
        <v>2</v>
      </c>
      <c r="E1745" s="3">
        <v>4</v>
      </c>
    </row>
    <row r="1746" spans="1:5" x14ac:dyDescent="0.25">
      <c r="A1746">
        <v>1844</v>
      </c>
      <c r="C1746" s="2">
        <v>2</v>
      </c>
      <c r="D1746" s="5">
        <v>3</v>
      </c>
    </row>
    <row r="1747" spans="1:5" x14ac:dyDescent="0.25">
      <c r="A1747">
        <v>1845</v>
      </c>
      <c r="C1747" s="2">
        <v>2</v>
      </c>
      <c r="D1747" s="5">
        <v>3</v>
      </c>
    </row>
    <row r="1748" spans="1:5" x14ac:dyDescent="0.25">
      <c r="A1748">
        <v>1846</v>
      </c>
      <c r="C1748" s="2">
        <v>2</v>
      </c>
      <c r="D1748" s="5">
        <v>3</v>
      </c>
    </row>
    <row r="1749" spans="1:5" x14ac:dyDescent="0.25">
      <c r="A1749">
        <v>1847</v>
      </c>
      <c r="C1749" s="2">
        <v>2</v>
      </c>
      <c r="D1749" s="5">
        <v>3</v>
      </c>
    </row>
    <row r="1750" spans="1:5" x14ac:dyDescent="0.25">
      <c r="A1750">
        <v>1848</v>
      </c>
      <c r="C1750" s="2">
        <v>2</v>
      </c>
      <c r="D1750" s="5">
        <v>3</v>
      </c>
    </row>
    <row r="1751" spans="1:5" x14ac:dyDescent="0.25">
      <c r="A1751">
        <v>1849</v>
      </c>
      <c r="C1751" s="2">
        <v>2</v>
      </c>
      <c r="D1751" s="5">
        <v>3</v>
      </c>
    </row>
    <row r="1752" spans="1:5" x14ac:dyDescent="0.25">
      <c r="A1752">
        <v>1850</v>
      </c>
      <c r="C1752" s="2">
        <v>2</v>
      </c>
      <c r="D1752" s="5">
        <v>3</v>
      </c>
    </row>
    <row r="1753" spans="1:5" x14ac:dyDescent="0.25">
      <c r="A1753">
        <v>1851</v>
      </c>
      <c r="C1753" s="2">
        <v>2</v>
      </c>
      <c r="D1753" s="5">
        <v>3</v>
      </c>
    </row>
    <row r="1754" spans="1:5" x14ac:dyDescent="0.25">
      <c r="A1754">
        <v>1852</v>
      </c>
      <c r="C1754" s="2">
        <v>2</v>
      </c>
      <c r="D1754" s="5">
        <v>3</v>
      </c>
    </row>
    <row r="1755" spans="1:5" x14ac:dyDescent="0.25">
      <c r="A1755">
        <v>1853</v>
      </c>
      <c r="C1755" s="2">
        <v>2</v>
      </c>
      <c r="D1755" s="5">
        <v>3</v>
      </c>
    </row>
    <row r="1756" spans="1:5" x14ac:dyDescent="0.25">
      <c r="A1756">
        <v>1854</v>
      </c>
      <c r="C1756" s="2">
        <v>2</v>
      </c>
      <c r="D1756" s="5">
        <v>3</v>
      </c>
    </row>
    <row r="1757" spans="1:5" x14ac:dyDescent="0.25">
      <c r="A1757">
        <v>1855</v>
      </c>
      <c r="C1757" s="2">
        <v>2</v>
      </c>
      <c r="D1757" s="5">
        <v>3</v>
      </c>
    </row>
    <row r="1758" spans="1:5" x14ac:dyDescent="0.25">
      <c r="A1758">
        <v>1856</v>
      </c>
      <c r="B1758" s="4">
        <v>1</v>
      </c>
      <c r="C1758" s="2">
        <v>2</v>
      </c>
      <c r="D1758" s="5">
        <v>3</v>
      </c>
    </row>
    <row r="1759" spans="1:5" x14ac:dyDescent="0.25">
      <c r="A1759">
        <v>1857</v>
      </c>
      <c r="B1759" s="4">
        <v>1</v>
      </c>
      <c r="C1759" s="2">
        <v>2</v>
      </c>
      <c r="D1759" s="5">
        <v>3</v>
      </c>
      <c r="E1759" s="3">
        <v>4</v>
      </c>
    </row>
    <row r="1760" spans="1:5" x14ac:dyDescent="0.25">
      <c r="A1760">
        <v>1858</v>
      </c>
      <c r="B1760" s="4">
        <v>1</v>
      </c>
      <c r="D1760" s="5">
        <v>3</v>
      </c>
      <c r="E1760" s="3">
        <v>4</v>
      </c>
    </row>
    <row r="1761" spans="1:5" x14ac:dyDescent="0.25">
      <c r="A1761">
        <v>1859</v>
      </c>
      <c r="B1761" s="4">
        <v>1</v>
      </c>
      <c r="E1761" s="3">
        <v>4</v>
      </c>
    </row>
    <row r="1762" spans="1:5" x14ac:dyDescent="0.25">
      <c r="A1762">
        <v>1860</v>
      </c>
      <c r="B1762" s="4">
        <v>1</v>
      </c>
      <c r="E1762" s="3">
        <v>4</v>
      </c>
    </row>
    <row r="1763" spans="1:5" x14ac:dyDescent="0.25">
      <c r="A1763">
        <v>1861</v>
      </c>
      <c r="B1763" s="4">
        <v>1</v>
      </c>
      <c r="E1763" s="3">
        <v>4</v>
      </c>
    </row>
    <row r="1764" spans="1:5" x14ac:dyDescent="0.25">
      <c r="A1764">
        <v>1862</v>
      </c>
      <c r="B1764" s="4">
        <v>1</v>
      </c>
      <c r="E1764" s="3">
        <v>4</v>
      </c>
    </row>
    <row r="1765" spans="1:5" x14ac:dyDescent="0.25">
      <c r="A1765">
        <v>1863</v>
      </c>
      <c r="B1765" s="4">
        <v>1</v>
      </c>
      <c r="E1765" s="3">
        <v>4</v>
      </c>
    </row>
    <row r="1766" spans="1:5" x14ac:dyDescent="0.25">
      <c r="A1766">
        <v>1864</v>
      </c>
      <c r="B1766" s="4">
        <v>1</v>
      </c>
      <c r="E1766" s="3">
        <v>4</v>
      </c>
    </row>
    <row r="1767" spans="1:5" x14ac:dyDescent="0.25">
      <c r="A1767">
        <v>1865</v>
      </c>
      <c r="B1767" s="4">
        <v>1</v>
      </c>
      <c r="E1767" s="3">
        <v>4</v>
      </c>
    </row>
    <row r="1768" spans="1:5" x14ac:dyDescent="0.25">
      <c r="A1768">
        <v>1866</v>
      </c>
      <c r="B1768" s="4">
        <v>1</v>
      </c>
      <c r="E1768" s="3">
        <v>4</v>
      </c>
    </row>
    <row r="1769" spans="1:5" x14ac:dyDescent="0.25">
      <c r="A1769">
        <v>1867</v>
      </c>
      <c r="B1769" s="4">
        <v>1</v>
      </c>
      <c r="E1769" s="3">
        <v>4</v>
      </c>
    </row>
    <row r="1770" spans="1:5" x14ac:dyDescent="0.25">
      <c r="A1770">
        <v>1868</v>
      </c>
      <c r="B1770" s="4">
        <v>1</v>
      </c>
      <c r="E1770" s="3">
        <v>4</v>
      </c>
    </row>
    <row r="1771" spans="1:5" x14ac:dyDescent="0.25">
      <c r="A1771">
        <v>1869</v>
      </c>
      <c r="B1771" s="4">
        <v>1</v>
      </c>
      <c r="C1771" s="2">
        <v>2</v>
      </c>
      <c r="E1771" s="3">
        <v>4</v>
      </c>
    </row>
    <row r="1772" spans="1:5" x14ac:dyDescent="0.25">
      <c r="A1772">
        <v>1870</v>
      </c>
      <c r="B1772" s="4">
        <v>1</v>
      </c>
      <c r="C1772" s="2">
        <v>2</v>
      </c>
      <c r="E1772" s="3">
        <v>4</v>
      </c>
    </row>
    <row r="1773" spans="1:5" x14ac:dyDescent="0.25">
      <c r="A1773">
        <v>1871</v>
      </c>
      <c r="B1773" s="4">
        <v>1</v>
      </c>
      <c r="C1773" s="2">
        <v>2</v>
      </c>
      <c r="E1773" s="3">
        <v>4</v>
      </c>
    </row>
    <row r="1774" spans="1:5" x14ac:dyDescent="0.25">
      <c r="A1774">
        <v>1872</v>
      </c>
      <c r="C1774" s="2">
        <v>2</v>
      </c>
      <c r="E1774" s="3">
        <v>4</v>
      </c>
    </row>
    <row r="1775" spans="1:5" x14ac:dyDescent="0.25">
      <c r="A1775">
        <v>1873</v>
      </c>
      <c r="C1775" s="2">
        <v>2</v>
      </c>
      <c r="D1775" s="5">
        <v>3</v>
      </c>
      <c r="E1775" s="3">
        <v>4</v>
      </c>
    </row>
    <row r="1776" spans="1:5" x14ac:dyDescent="0.25">
      <c r="A1776">
        <v>1874</v>
      </c>
      <c r="C1776" s="2">
        <v>2</v>
      </c>
      <c r="D1776" s="5">
        <v>3</v>
      </c>
    </row>
    <row r="1777" spans="1:5" x14ac:dyDescent="0.25">
      <c r="A1777">
        <v>1875</v>
      </c>
      <c r="C1777" s="2">
        <v>2</v>
      </c>
      <c r="D1777" s="5">
        <v>3</v>
      </c>
    </row>
    <row r="1778" spans="1:5" x14ac:dyDescent="0.25">
      <c r="A1778">
        <v>1876</v>
      </c>
      <c r="C1778" s="2">
        <v>2</v>
      </c>
      <c r="D1778" s="5">
        <v>3</v>
      </c>
    </row>
    <row r="1779" spans="1:5" x14ac:dyDescent="0.25">
      <c r="A1779">
        <v>1877</v>
      </c>
      <c r="C1779" s="2">
        <v>2</v>
      </c>
      <c r="D1779" s="5">
        <v>3</v>
      </c>
    </row>
    <row r="1780" spans="1:5" x14ac:dyDescent="0.25">
      <c r="A1780">
        <v>1878</v>
      </c>
      <c r="C1780" s="2">
        <v>2</v>
      </c>
      <c r="D1780" s="5">
        <v>3</v>
      </c>
    </row>
    <row r="1781" spans="1:5" x14ac:dyDescent="0.25">
      <c r="A1781">
        <v>1879</v>
      </c>
      <c r="C1781" s="2">
        <v>2</v>
      </c>
      <c r="D1781" s="5">
        <v>3</v>
      </c>
    </row>
    <row r="1782" spans="1:5" x14ac:dyDescent="0.25">
      <c r="A1782">
        <v>1880</v>
      </c>
      <c r="C1782" s="2">
        <v>2</v>
      </c>
      <c r="D1782" s="5">
        <v>3</v>
      </c>
    </row>
    <row r="1783" spans="1:5" x14ac:dyDescent="0.25">
      <c r="A1783">
        <v>1881</v>
      </c>
      <c r="C1783" s="2">
        <v>2</v>
      </c>
      <c r="D1783" s="5">
        <v>3</v>
      </c>
    </row>
    <row r="1784" spans="1:5" x14ac:dyDescent="0.25">
      <c r="A1784">
        <v>1882</v>
      </c>
      <c r="C1784" s="2">
        <v>2</v>
      </c>
      <c r="D1784" s="5">
        <v>3</v>
      </c>
    </row>
    <row r="1785" spans="1:5" x14ac:dyDescent="0.25">
      <c r="A1785">
        <v>1883</v>
      </c>
      <c r="C1785" s="2">
        <v>2</v>
      </c>
      <c r="D1785" s="5">
        <v>3</v>
      </c>
    </row>
    <row r="1786" spans="1:5" x14ac:dyDescent="0.25">
      <c r="A1786">
        <v>1884</v>
      </c>
      <c r="B1786" s="4">
        <v>1</v>
      </c>
      <c r="C1786" s="2">
        <v>2</v>
      </c>
      <c r="D1786" s="5">
        <v>3</v>
      </c>
    </row>
    <row r="1787" spans="1:5" x14ac:dyDescent="0.25">
      <c r="A1787">
        <v>1885</v>
      </c>
      <c r="B1787" s="4">
        <v>1</v>
      </c>
      <c r="C1787" s="2">
        <v>2</v>
      </c>
      <c r="D1787" s="5">
        <v>3</v>
      </c>
    </row>
    <row r="1788" spans="1:5" x14ac:dyDescent="0.25">
      <c r="A1788">
        <v>1886</v>
      </c>
      <c r="B1788" s="4">
        <v>1</v>
      </c>
      <c r="E1788" s="3">
        <v>4</v>
      </c>
    </row>
    <row r="1789" spans="1:5" x14ac:dyDescent="0.25">
      <c r="A1789">
        <v>1887</v>
      </c>
      <c r="B1789" s="4">
        <v>1</v>
      </c>
      <c r="E1789" s="3">
        <v>4</v>
      </c>
    </row>
    <row r="1790" spans="1:5" x14ac:dyDescent="0.25">
      <c r="A1790">
        <v>1888</v>
      </c>
      <c r="B1790" s="4">
        <v>1</v>
      </c>
      <c r="E1790" s="3">
        <v>4</v>
      </c>
    </row>
    <row r="1791" spans="1:5" x14ac:dyDescent="0.25">
      <c r="A1791">
        <v>1889</v>
      </c>
      <c r="B1791" s="4">
        <v>1</v>
      </c>
      <c r="E1791" s="3">
        <v>4</v>
      </c>
    </row>
    <row r="1792" spans="1:5" x14ac:dyDescent="0.25">
      <c r="A1792">
        <v>1890</v>
      </c>
      <c r="B1792" s="4">
        <v>1</v>
      </c>
      <c r="E1792" s="3">
        <v>4</v>
      </c>
    </row>
    <row r="1793" spans="1:5" x14ac:dyDescent="0.25">
      <c r="A1793">
        <v>1891</v>
      </c>
      <c r="B1793" s="4">
        <v>1</v>
      </c>
      <c r="E1793" s="3">
        <v>4</v>
      </c>
    </row>
    <row r="1794" spans="1:5" x14ac:dyDescent="0.25">
      <c r="A1794">
        <v>1892</v>
      </c>
      <c r="B1794" s="4">
        <v>1</v>
      </c>
      <c r="E1794" s="3">
        <v>4</v>
      </c>
    </row>
    <row r="1795" spans="1:5" x14ac:dyDescent="0.25">
      <c r="A1795">
        <v>1893</v>
      </c>
      <c r="B1795" s="4">
        <v>1</v>
      </c>
      <c r="E1795" s="3">
        <v>4</v>
      </c>
    </row>
    <row r="1796" spans="1:5" x14ac:dyDescent="0.25">
      <c r="A1796">
        <v>1894</v>
      </c>
      <c r="B1796" s="4">
        <v>1</v>
      </c>
      <c r="E1796" s="3">
        <v>4</v>
      </c>
    </row>
    <row r="1797" spans="1:5" x14ac:dyDescent="0.25">
      <c r="A1797">
        <v>1895</v>
      </c>
      <c r="B1797" s="4">
        <v>1</v>
      </c>
      <c r="E1797" s="3">
        <v>4</v>
      </c>
    </row>
    <row r="1798" spans="1:5" x14ac:dyDescent="0.25">
      <c r="A1798">
        <v>1896</v>
      </c>
      <c r="B1798" s="4">
        <v>1</v>
      </c>
      <c r="E1798" s="3">
        <v>4</v>
      </c>
    </row>
    <row r="1799" spans="1:5" x14ac:dyDescent="0.25">
      <c r="A1799">
        <v>1897</v>
      </c>
      <c r="B1799" s="4">
        <v>1</v>
      </c>
      <c r="E1799" s="3">
        <v>4</v>
      </c>
    </row>
    <row r="1800" spans="1:5" x14ac:dyDescent="0.25">
      <c r="A1800">
        <v>1898</v>
      </c>
      <c r="B1800" s="4">
        <v>1</v>
      </c>
      <c r="C1800" s="2">
        <v>2</v>
      </c>
      <c r="E1800" s="3">
        <v>4</v>
      </c>
    </row>
    <row r="1801" spans="1:5" x14ac:dyDescent="0.25">
      <c r="A1801">
        <v>1899</v>
      </c>
      <c r="B1801" s="4">
        <v>1</v>
      </c>
      <c r="C1801" s="2">
        <v>2</v>
      </c>
      <c r="E1801" s="3">
        <v>4</v>
      </c>
    </row>
    <row r="1802" spans="1:5" x14ac:dyDescent="0.25">
      <c r="A1802">
        <v>1900</v>
      </c>
      <c r="B1802" s="4">
        <v>1</v>
      </c>
      <c r="C1802" s="2">
        <v>2</v>
      </c>
      <c r="E1802" s="3">
        <v>4</v>
      </c>
    </row>
    <row r="1803" spans="1:5" x14ac:dyDescent="0.25">
      <c r="A1803">
        <v>1901</v>
      </c>
      <c r="B1803" s="4">
        <v>1</v>
      </c>
      <c r="C1803" s="2">
        <v>2</v>
      </c>
      <c r="E1803" s="3">
        <v>4</v>
      </c>
    </row>
    <row r="1804" spans="1:5" x14ac:dyDescent="0.25">
      <c r="A1804">
        <v>1902</v>
      </c>
      <c r="C1804" s="2">
        <v>2</v>
      </c>
      <c r="D1804" s="5">
        <v>3</v>
      </c>
      <c r="E1804" s="3">
        <v>4</v>
      </c>
    </row>
    <row r="1805" spans="1:5" x14ac:dyDescent="0.25">
      <c r="A1805">
        <v>1903</v>
      </c>
      <c r="C1805" s="2">
        <v>2</v>
      </c>
      <c r="D1805" s="5">
        <v>3</v>
      </c>
      <c r="E1805" s="3">
        <v>4</v>
      </c>
    </row>
    <row r="1806" spans="1:5" x14ac:dyDescent="0.25">
      <c r="A1806">
        <v>1904</v>
      </c>
      <c r="C1806" s="2">
        <v>2</v>
      </c>
      <c r="D1806" s="5">
        <v>3</v>
      </c>
      <c r="E1806" s="3">
        <v>4</v>
      </c>
    </row>
    <row r="1807" spans="1:5" x14ac:dyDescent="0.25">
      <c r="A1807">
        <v>1905</v>
      </c>
      <c r="C1807" s="2">
        <v>2</v>
      </c>
      <c r="D1807" s="5">
        <v>3</v>
      </c>
      <c r="E1807" s="3">
        <v>4</v>
      </c>
    </row>
    <row r="1808" spans="1:5" x14ac:dyDescent="0.25">
      <c r="A1808">
        <v>1906</v>
      </c>
      <c r="C1808" s="2">
        <v>2</v>
      </c>
      <c r="D1808" s="5">
        <v>3</v>
      </c>
      <c r="E1808" s="3">
        <v>4</v>
      </c>
    </row>
    <row r="1809" spans="1:6" x14ac:dyDescent="0.25">
      <c r="A1809">
        <v>1907</v>
      </c>
      <c r="C1809" s="2">
        <v>2</v>
      </c>
      <c r="D1809" s="5">
        <v>3</v>
      </c>
    </row>
    <row r="1810" spans="1:6" x14ac:dyDescent="0.25">
      <c r="A1810">
        <v>1908</v>
      </c>
      <c r="C1810" s="2">
        <v>2</v>
      </c>
      <c r="D1810" s="5">
        <v>3</v>
      </c>
      <c r="F1810" t="s">
        <v>22</v>
      </c>
    </row>
    <row r="1811" spans="1:6" x14ac:dyDescent="0.25">
      <c r="A1811">
        <v>1909</v>
      </c>
    </row>
    <row r="1812" spans="1:6" x14ac:dyDescent="0.25">
      <c r="A1812">
        <v>1910</v>
      </c>
      <c r="F1812" t="s">
        <v>22</v>
      </c>
    </row>
    <row r="1813" spans="1:6" x14ac:dyDescent="0.25">
      <c r="A1813">
        <v>1911</v>
      </c>
      <c r="B1813" s="4">
        <v>1</v>
      </c>
    </row>
    <row r="1814" spans="1:6" x14ac:dyDescent="0.25">
      <c r="A1814">
        <v>1912</v>
      </c>
      <c r="B1814" s="4">
        <v>1</v>
      </c>
    </row>
    <row r="1815" spans="1:6" x14ac:dyDescent="0.25">
      <c r="A1815">
        <v>1913</v>
      </c>
      <c r="B1815" s="4">
        <v>1</v>
      </c>
    </row>
    <row r="1816" spans="1:6" x14ac:dyDescent="0.25">
      <c r="A1816">
        <v>1914</v>
      </c>
      <c r="B1816" s="4">
        <v>1</v>
      </c>
    </row>
    <row r="1817" spans="1:6" x14ac:dyDescent="0.25">
      <c r="A1817">
        <v>1915</v>
      </c>
      <c r="B1817" s="4">
        <v>1</v>
      </c>
    </row>
    <row r="1818" spans="1:6" x14ac:dyDescent="0.25">
      <c r="A1818">
        <v>1916</v>
      </c>
      <c r="B1818" s="4">
        <v>1</v>
      </c>
    </row>
    <row r="1819" spans="1:6" x14ac:dyDescent="0.25">
      <c r="A1819">
        <v>1917</v>
      </c>
      <c r="B1819" s="4">
        <v>1</v>
      </c>
    </row>
    <row r="1820" spans="1:6" x14ac:dyDescent="0.25">
      <c r="A1820">
        <v>1918</v>
      </c>
      <c r="B1820" s="4">
        <v>1</v>
      </c>
    </row>
    <row r="1821" spans="1:6" x14ac:dyDescent="0.25">
      <c r="A1821">
        <v>1919</v>
      </c>
      <c r="B1821" s="4">
        <v>1</v>
      </c>
      <c r="D1821" s="5">
        <v>3</v>
      </c>
    </row>
    <row r="1822" spans="1:6" x14ac:dyDescent="0.25">
      <c r="A1822">
        <v>1920</v>
      </c>
      <c r="B1822" s="4">
        <v>1</v>
      </c>
      <c r="D1822" s="5">
        <v>3</v>
      </c>
    </row>
    <row r="1823" spans="1:6" x14ac:dyDescent="0.25">
      <c r="A1823">
        <v>1921</v>
      </c>
      <c r="B1823" s="4">
        <v>1</v>
      </c>
      <c r="D1823" s="5">
        <v>3</v>
      </c>
    </row>
    <row r="1824" spans="1:6" x14ac:dyDescent="0.25">
      <c r="A1824">
        <v>1922</v>
      </c>
      <c r="B1824" s="4">
        <v>1</v>
      </c>
      <c r="D1824" s="5">
        <v>3</v>
      </c>
    </row>
    <row r="1825" spans="1:5" x14ac:dyDescent="0.25">
      <c r="A1825">
        <v>1923</v>
      </c>
      <c r="B1825" s="4">
        <v>1</v>
      </c>
      <c r="D1825" s="5">
        <v>3</v>
      </c>
    </row>
    <row r="1826" spans="1:5" x14ac:dyDescent="0.25">
      <c r="A1826">
        <v>1924</v>
      </c>
      <c r="B1826" s="4">
        <v>1</v>
      </c>
      <c r="D1826" s="5">
        <v>3</v>
      </c>
    </row>
    <row r="1827" spans="1:5" x14ac:dyDescent="0.25">
      <c r="A1827">
        <v>1925</v>
      </c>
      <c r="B1827" s="4">
        <v>1</v>
      </c>
      <c r="C1827" s="2">
        <v>2</v>
      </c>
      <c r="D1827" s="5">
        <v>3</v>
      </c>
    </row>
    <row r="1828" spans="1:5" x14ac:dyDescent="0.25">
      <c r="A1828">
        <v>1926</v>
      </c>
      <c r="B1828" s="4">
        <v>1</v>
      </c>
      <c r="C1828" s="2">
        <v>2</v>
      </c>
      <c r="D1828" s="5">
        <v>3</v>
      </c>
    </row>
    <row r="1829" spans="1:5" x14ac:dyDescent="0.25">
      <c r="A1829">
        <v>1927</v>
      </c>
      <c r="C1829" s="2">
        <v>2</v>
      </c>
      <c r="D1829" s="5">
        <v>3</v>
      </c>
    </row>
    <row r="1830" spans="1:5" x14ac:dyDescent="0.25">
      <c r="A1830">
        <v>1928</v>
      </c>
      <c r="C1830" s="2">
        <v>2</v>
      </c>
      <c r="D1830" s="5">
        <v>3</v>
      </c>
    </row>
    <row r="1831" spans="1:5" x14ac:dyDescent="0.25">
      <c r="A1831">
        <v>1929</v>
      </c>
      <c r="C1831" s="2">
        <v>2</v>
      </c>
      <c r="D1831" s="5">
        <v>3</v>
      </c>
    </row>
    <row r="1832" spans="1:5" x14ac:dyDescent="0.25">
      <c r="A1832">
        <v>1930</v>
      </c>
      <c r="C1832" s="2">
        <v>2</v>
      </c>
      <c r="D1832" s="5">
        <v>3</v>
      </c>
    </row>
    <row r="1833" spans="1:5" x14ac:dyDescent="0.25">
      <c r="A1833">
        <v>1931</v>
      </c>
      <c r="C1833" s="2">
        <v>2</v>
      </c>
      <c r="D1833" s="5">
        <v>3</v>
      </c>
    </row>
    <row r="1834" spans="1:5" x14ac:dyDescent="0.25">
      <c r="A1834">
        <v>1932</v>
      </c>
      <c r="C1834" s="2">
        <v>2</v>
      </c>
      <c r="D1834" s="5">
        <v>3</v>
      </c>
    </row>
    <row r="1835" spans="1:5" x14ac:dyDescent="0.25">
      <c r="A1835">
        <v>1933</v>
      </c>
      <c r="C1835" s="2">
        <v>2</v>
      </c>
      <c r="D1835" s="5">
        <v>3</v>
      </c>
    </row>
    <row r="1836" spans="1:5" x14ac:dyDescent="0.25">
      <c r="A1836">
        <v>1934</v>
      </c>
      <c r="C1836" s="2">
        <v>2</v>
      </c>
      <c r="D1836" s="5">
        <v>3</v>
      </c>
    </row>
    <row r="1837" spans="1:5" x14ac:dyDescent="0.25">
      <c r="A1837">
        <v>1935</v>
      </c>
      <c r="B1837" s="4">
        <v>1</v>
      </c>
      <c r="C1837" s="2">
        <v>2</v>
      </c>
      <c r="D1837" s="5">
        <v>3</v>
      </c>
      <c r="E1837" s="3">
        <v>4</v>
      </c>
    </row>
    <row r="1838" spans="1:5" x14ac:dyDescent="0.25">
      <c r="A1838">
        <v>1936</v>
      </c>
      <c r="B1838" s="4">
        <v>1</v>
      </c>
      <c r="C1838" s="2">
        <v>2</v>
      </c>
      <c r="D1838" s="5">
        <v>3</v>
      </c>
      <c r="E1838" s="3">
        <v>4</v>
      </c>
    </row>
    <row r="1839" spans="1:5" x14ac:dyDescent="0.25">
      <c r="A1839">
        <v>1937</v>
      </c>
      <c r="B1839" s="4">
        <v>1</v>
      </c>
      <c r="C1839" s="2">
        <v>2</v>
      </c>
      <c r="E1839" s="3">
        <v>4</v>
      </c>
    </row>
    <row r="1840" spans="1:5" x14ac:dyDescent="0.25">
      <c r="A1840">
        <v>1938</v>
      </c>
      <c r="B1840" s="4">
        <v>1</v>
      </c>
      <c r="C1840" s="2">
        <v>2</v>
      </c>
      <c r="E1840" s="3">
        <v>4</v>
      </c>
    </row>
    <row r="1841" spans="1:5" x14ac:dyDescent="0.25">
      <c r="A1841">
        <v>1939</v>
      </c>
      <c r="B1841" s="4">
        <v>1</v>
      </c>
      <c r="E1841" s="3">
        <v>4</v>
      </c>
    </row>
    <row r="1842" spans="1:5" x14ac:dyDescent="0.25">
      <c r="A1842">
        <v>1940</v>
      </c>
      <c r="B1842" s="4">
        <v>1</v>
      </c>
      <c r="E1842" s="3">
        <v>4</v>
      </c>
    </row>
    <row r="1843" spans="1:5" x14ac:dyDescent="0.25">
      <c r="A1843">
        <v>1941</v>
      </c>
      <c r="B1843" s="4">
        <v>1</v>
      </c>
      <c r="E1843" s="3">
        <v>4</v>
      </c>
    </row>
    <row r="1844" spans="1:5" x14ac:dyDescent="0.25">
      <c r="A1844">
        <v>1942</v>
      </c>
      <c r="B1844" s="4">
        <v>1</v>
      </c>
      <c r="E1844" s="3">
        <v>4</v>
      </c>
    </row>
    <row r="1845" spans="1:5" x14ac:dyDescent="0.25">
      <c r="A1845">
        <v>1943</v>
      </c>
      <c r="B1845" s="4">
        <v>1</v>
      </c>
      <c r="E1845" s="3">
        <v>4</v>
      </c>
    </row>
    <row r="1846" spans="1:5" x14ac:dyDescent="0.25">
      <c r="A1846">
        <v>1944</v>
      </c>
      <c r="B1846" s="4">
        <v>1</v>
      </c>
      <c r="E1846" s="3">
        <v>4</v>
      </c>
    </row>
    <row r="1847" spans="1:5" x14ac:dyDescent="0.25">
      <c r="A1847">
        <v>1945</v>
      </c>
      <c r="B1847" s="4">
        <v>1</v>
      </c>
      <c r="E1847" s="3">
        <v>4</v>
      </c>
    </row>
    <row r="1848" spans="1:5" x14ac:dyDescent="0.25">
      <c r="A1848">
        <v>1946</v>
      </c>
      <c r="B1848" s="4">
        <v>1</v>
      </c>
      <c r="E1848" s="3">
        <v>4</v>
      </c>
    </row>
    <row r="1849" spans="1:5" x14ac:dyDescent="0.25">
      <c r="A1849">
        <v>1947</v>
      </c>
      <c r="B1849" s="4">
        <v>1</v>
      </c>
      <c r="E1849" s="3">
        <v>4</v>
      </c>
    </row>
    <row r="1850" spans="1:5" x14ac:dyDescent="0.25">
      <c r="A1850">
        <v>1948</v>
      </c>
      <c r="B1850" s="4">
        <v>1</v>
      </c>
      <c r="C1850" s="2">
        <v>2</v>
      </c>
      <c r="D1850" s="5">
        <v>3</v>
      </c>
      <c r="E1850" s="3">
        <v>4</v>
      </c>
    </row>
    <row r="1851" spans="1:5" x14ac:dyDescent="0.25">
      <c r="A1851">
        <v>1949</v>
      </c>
      <c r="B1851" s="4">
        <v>1</v>
      </c>
      <c r="C1851" s="2">
        <v>2</v>
      </c>
      <c r="D1851" s="5">
        <v>3</v>
      </c>
    </row>
    <row r="1852" spans="1:5" x14ac:dyDescent="0.25">
      <c r="A1852">
        <v>1950</v>
      </c>
      <c r="C1852" s="2">
        <v>2</v>
      </c>
      <c r="D1852" s="5">
        <v>3</v>
      </c>
    </row>
    <row r="1853" spans="1:5" x14ac:dyDescent="0.25">
      <c r="A1853">
        <v>1951</v>
      </c>
      <c r="C1853" s="2">
        <v>2</v>
      </c>
      <c r="D1853" s="5">
        <v>3</v>
      </c>
    </row>
    <row r="1854" spans="1:5" x14ac:dyDescent="0.25">
      <c r="A1854">
        <v>1952</v>
      </c>
      <c r="C1854" s="2">
        <v>2</v>
      </c>
      <c r="D1854" s="5">
        <v>3</v>
      </c>
    </row>
    <row r="1855" spans="1:5" x14ac:dyDescent="0.25">
      <c r="A1855">
        <v>1953</v>
      </c>
      <c r="C1855" s="2">
        <v>2</v>
      </c>
      <c r="D1855" s="5">
        <v>3</v>
      </c>
    </row>
    <row r="1856" spans="1:5" x14ac:dyDescent="0.25">
      <c r="A1856">
        <v>1954</v>
      </c>
      <c r="C1856" s="2">
        <v>2</v>
      </c>
      <c r="D1856" s="5">
        <v>3</v>
      </c>
    </row>
    <row r="1857" spans="1:5" x14ac:dyDescent="0.25">
      <c r="A1857">
        <v>1955</v>
      </c>
      <c r="C1857" s="2">
        <v>2</v>
      </c>
      <c r="D1857" s="5">
        <v>3</v>
      </c>
    </row>
    <row r="1858" spans="1:5" x14ac:dyDescent="0.25">
      <c r="A1858">
        <v>1956</v>
      </c>
      <c r="C1858" s="2">
        <v>2</v>
      </c>
      <c r="D1858" s="5">
        <v>3</v>
      </c>
    </row>
    <row r="1859" spans="1:5" x14ac:dyDescent="0.25">
      <c r="A1859">
        <v>1957</v>
      </c>
      <c r="C1859" s="2">
        <v>2</v>
      </c>
      <c r="D1859" s="5">
        <v>3</v>
      </c>
    </row>
    <row r="1860" spans="1:5" x14ac:dyDescent="0.25">
      <c r="A1860">
        <v>1958</v>
      </c>
      <c r="C1860" s="2">
        <v>2</v>
      </c>
      <c r="D1860" s="5">
        <v>3</v>
      </c>
    </row>
    <row r="1861" spans="1:5" x14ac:dyDescent="0.25">
      <c r="A1861">
        <v>1959</v>
      </c>
      <c r="C1861" s="2">
        <v>2</v>
      </c>
      <c r="D1861" s="5">
        <v>3</v>
      </c>
    </row>
    <row r="1862" spans="1:5" x14ac:dyDescent="0.25">
      <c r="A1862">
        <v>1960</v>
      </c>
      <c r="B1862" s="4">
        <v>1</v>
      </c>
      <c r="C1862" s="2">
        <v>2</v>
      </c>
      <c r="D1862" s="5">
        <v>3</v>
      </c>
    </row>
    <row r="1863" spans="1:5" x14ac:dyDescent="0.25">
      <c r="A1863">
        <v>1961</v>
      </c>
      <c r="B1863" s="4">
        <v>1</v>
      </c>
      <c r="C1863" s="2">
        <v>2</v>
      </c>
      <c r="D1863" s="5">
        <v>3</v>
      </c>
      <c r="E1863" s="3">
        <v>4</v>
      </c>
    </row>
    <row r="1864" spans="1:5" x14ac:dyDescent="0.25">
      <c r="A1864">
        <v>1962</v>
      </c>
      <c r="B1864" s="4">
        <v>1</v>
      </c>
      <c r="D1864" s="5">
        <v>3</v>
      </c>
      <c r="E1864" s="3">
        <v>4</v>
      </c>
    </row>
    <row r="1865" spans="1:5" x14ac:dyDescent="0.25">
      <c r="A1865">
        <v>1963</v>
      </c>
      <c r="B1865" s="4">
        <v>1</v>
      </c>
      <c r="E1865" s="3">
        <v>4</v>
      </c>
    </row>
    <row r="1866" spans="1:5" x14ac:dyDescent="0.25">
      <c r="A1866">
        <v>1964</v>
      </c>
      <c r="B1866" s="4">
        <v>1</v>
      </c>
      <c r="E1866" s="3">
        <v>4</v>
      </c>
    </row>
    <row r="1867" spans="1:5" x14ac:dyDescent="0.25">
      <c r="A1867">
        <v>1965</v>
      </c>
      <c r="B1867" s="4">
        <v>1</v>
      </c>
      <c r="E1867" s="3">
        <v>4</v>
      </c>
    </row>
    <row r="1868" spans="1:5" x14ac:dyDescent="0.25">
      <c r="A1868">
        <v>1966</v>
      </c>
      <c r="B1868" s="4">
        <v>1</v>
      </c>
      <c r="E1868" s="3">
        <v>4</v>
      </c>
    </row>
    <row r="1869" spans="1:5" x14ac:dyDescent="0.25">
      <c r="A1869">
        <v>1967</v>
      </c>
      <c r="B1869" s="4">
        <v>1</v>
      </c>
      <c r="E1869" s="3">
        <v>4</v>
      </c>
    </row>
    <row r="1870" spans="1:5" x14ac:dyDescent="0.25">
      <c r="A1870">
        <v>1968</v>
      </c>
      <c r="B1870" s="4">
        <v>1</v>
      </c>
      <c r="E1870" s="3">
        <v>4</v>
      </c>
    </row>
    <row r="1871" spans="1:5" x14ac:dyDescent="0.25">
      <c r="A1871">
        <v>1969</v>
      </c>
      <c r="B1871" s="4">
        <v>1</v>
      </c>
      <c r="E1871" s="3">
        <v>4</v>
      </c>
    </row>
    <row r="1872" spans="1:5" x14ac:dyDescent="0.25">
      <c r="A1872">
        <v>1970</v>
      </c>
      <c r="B1872" s="4">
        <v>1</v>
      </c>
      <c r="E1872" s="3">
        <v>4</v>
      </c>
    </row>
    <row r="1873" spans="1:8" x14ac:dyDescent="0.25">
      <c r="A1873">
        <v>1971</v>
      </c>
      <c r="B1873" s="4">
        <v>1</v>
      </c>
      <c r="E1873" s="3">
        <v>4</v>
      </c>
    </row>
    <row r="1874" spans="1:8" x14ac:dyDescent="0.25">
      <c r="A1874">
        <v>1972</v>
      </c>
      <c r="B1874" s="4">
        <v>1</v>
      </c>
      <c r="C1874" s="2">
        <v>2</v>
      </c>
      <c r="E1874" s="3">
        <v>4</v>
      </c>
    </row>
    <row r="1875" spans="1:8" x14ac:dyDescent="0.25">
      <c r="A1875">
        <v>1973</v>
      </c>
      <c r="B1875" s="4">
        <v>1</v>
      </c>
      <c r="C1875" s="2">
        <v>2</v>
      </c>
      <c r="E1875" s="3">
        <v>4</v>
      </c>
    </row>
    <row r="1876" spans="1:8" x14ac:dyDescent="0.25">
      <c r="A1876">
        <v>1974</v>
      </c>
      <c r="C1876" s="2">
        <v>2</v>
      </c>
      <c r="D1876" s="5">
        <v>3</v>
      </c>
    </row>
    <row r="1877" spans="1:8" x14ac:dyDescent="0.25">
      <c r="A1877">
        <v>1975</v>
      </c>
      <c r="C1877" s="2">
        <v>2</v>
      </c>
      <c r="D1877" s="5">
        <v>3</v>
      </c>
    </row>
    <row r="1878" spans="1:8" x14ac:dyDescent="0.25">
      <c r="A1878">
        <v>1976</v>
      </c>
      <c r="C1878" s="2">
        <v>2</v>
      </c>
      <c r="D1878" s="5">
        <v>3</v>
      </c>
    </row>
    <row r="1879" spans="1:8" x14ac:dyDescent="0.25">
      <c r="A1879">
        <v>1977</v>
      </c>
      <c r="C1879" s="2">
        <v>2</v>
      </c>
      <c r="D1879" s="5">
        <v>3</v>
      </c>
    </row>
    <row r="1880" spans="1:8" x14ac:dyDescent="0.25">
      <c r="A1880">
        <v>1978</v>
      </c>
      <c r="C1880" s="2">
        <v>2</v>
      </c>
      <c r="D1880" s="5">
        <v>3</v>
      </c>
    </row>
    <row r="1881" spans="1:8" x14ac:dyDescent="0.25">
      <c r="A1881">
        <v>1979</v>
      </c>
      <c r="C1881" s="2">
        <v>2</v>
      </c>
      <c r="D1881" s="5">
        <v>3</v>
      </c>
    </row>
    <row r="1882" spans="1:8" x14ac:dyDescent="0.25">
      <c r="A1882">
        <v>1980</v>
      </c>
      <c r="C1882" s="2">
        <v>2</v>
      </c>
      <c r="D1882" s="5">
        <v>3</v>
      </c>
    </row>
    <row r="1883" spans="1:8" x14ac:dyDescent="0.25">
      <c r="A1883">
        <v>1981</v>
      </c>
      <c r="C1883" s="2">
        <v>2</v>
      </c>
      <c r="D1883" s="5">
        <v>3</v>
      </c>
    </row>
    <row r="1884" spans="1:8" x14ac:dyDescent="0.25">
      <c r="A1884">
        <v>1982</v>
      </c>
      <c r="C1884" s="2">
        <v>2</v>
      </c>
      <c r="D1884" s="5">
        <v>3</v>
      </c>
      <c r="H1884" s="3" t="s">
        <v>233</v>
      </c>
    </row>
    <row r="1885" spans="1:8" x14ac:dyDescent="0.25">
      <c r="A1885">
        <v>1983</v>
      </c>
      <c r="B1885" s="4">
        <v>1</v>
      </c>
      <c r="C1885" s="2">
        <v>2</v>
      </c>
      <c r="H1885" s="3" t="s">
        <v>233</v>
      </c>
    </row>
    <row r="1886" spans="1:8" x14ac:dyDescent="0.25">
      <c r="A1886">
        <v>1984</v>
      </c>
      <c r="B1886" s="4">
        <v>1</v>
      </c>
      <c r="C1886" s="2">
        <v>2</v>
      </c>
      <c r="H1886" s="3" t="s">
        <v>233</v>
      </c>
    </row>
    <row r="1887" spans="1:8" x14ac:dyDescent="0.25">
      <c r="A1887">
        <v>1985</v>
      </c>
      <c r="B1887" s="4">
        <v>1</v>
      </c>
      <c r="C1887" s="2">
        <v>2</v>
      </c>
      <c r="H1887" s="3" t="s">
        <v>233</v>
      </c>
    </row>
    <row r="1888" spans="1:8" x14ac:dyDescent="0.25">
      <c r="A1888">
        <v>1986</v>
      </c>
      <c r="B1888" s="4">
        <v>1</v>
      </c>
      <c r="H1888" s="3" t="s">
        <v>233</v>
      </c>
    </row>
    <row r="1889" spans="1:8" x14ac:dyDescent="0.25">
      <c r="A1889">
        <v>1987</v>
      </c>
      <c r="B1889" s="4">
        <v>1</v>
      </c>
      <c r="H1889" s="3" t="s">
        <v>233</v>
      </c>
    </row>
    <row r="1890" spans="1:8" x14ac:dyDescent="0.25">
      <c r="A1890">
        <v>1988</v>
      </c>
      <c r="B1890" s="4">
        <v>1</v>
      </c>
      <c r="H1890" s="3" t="s">
        <v>233</v>
      </c>
    </row>
    <row r="1891" spans="1:8" x14ac:dyDescent="0.25">
      <c r="A1891">
        <v>1989</v>
      </c>
      <c r="B1891" s="4">
        <v>1</v>
      </c>
      <c r="H1891" s="3" t="s">
        <v>233</v>
      </c>
    </row>
    <row r="1892" spans="1:8" x14ac:dyDescent="0.25">
      <c r="A1892">
        <v>1990</v>
      </c>
      <c r="B1892" s="4">
        <v>1</v>
      </c>
      <c r="H1892" s="3" t="s">
        <v>233</v>
      </c>
    </row>
    <row r="1893" spans="1:8" x14ac:dyDescent="0.25">
      <c r="A1893">
        <v>1991</v>
      </c>
      <c r="B1893" s="4">
        <v>1</v>
      </c>
      <c r="H1893" s="3" t="s">
        <v>233</v>
      </c>
    </row>
    <row r="1894" spans="1:8" x14ac:dyDescent="0.25">
      <c r="A1894">
        <v>1992</v>
      </c>
      <c r="B1894" s="4">
        <v>1</v>
      </c>
      <c r="H1894" s="3" t="s">
        <v>233</v>
      </c>
    </row>
    <row r="1895" spans="1:8" x14ac:dyDescent="0.25">
      <c r="A1895">
        <v>1993</v>
      </c>
      <c r="B1895" s="4">
        <v>1</v>
      </c>
      <c r="D1895" s="5">
        <v>3</v>
      </c>
      <c r="H1895" s="3" t="s">
        <v>233</v>
      </c>
    </row>
    <row r="1896" spans="1:8" x14ac:dyDescent="0.25">
      <c r="A1896">
        <v>1994</v>
      </c>
      <c r="B1896" s="4">
        <v>1</v>
      </c>
      <c r="D1896" s="5">
        <v>3</v>
      </c>
      <c r="H1896" s="3" t="s">
        <v>233</v>
      </c>
    </row>
    <row r="1897" spans="1:8" x14ac:dyDescent="0.25">
      <c r="A1897">
        <v>1995</v>
      </c>
      <c r="B1897" s="4">
        <v>1</v>
      </c>
      <c r="C1897" s="2">
        <v>2</v>
      </c>
      <c r="D1897" s="5">
        <v>3</v>
      </c>
      <c r="H1897" s="3" t="s">
        <v>233</v>
      </c>
    </row>
    <row r="1898" spans="1:8" x14ac:dyDescent="0.25">
      <c r="A1898">
        <v>1996</v>
      </c>
      <c r="B1898" s="4">
        <v>1</v>
      </c>
      <c r="C1898" s="2">
        <v>2</v>
      </c>
      <c r="D1898" s="5">
        <v>3</v>
      </c>
      <c r="H1898" s="3" t="s">
        <v>233</v>
      </c>
    </row>
    <row r="1899" spans="1:8" x14ac:dyDescent="0.25">
      <c r="A1899">
        <v>1997</v>
      </c>
      <c r="B1899" s="4">
        <v>1</v>
      </c>
      <c r="C1899" s="2">
        <v>2</v>
      </c>
      <c r="D1899" s="5">
        <v>3</v>
      </c>
    </row>
    <row r="1900" spans="1:8" x14ac:dyDescent="0.25">
      <c r="A1900">
        <v>1998</v>
      </c>
      <c r="C1900" s="2">
        <v>2</v>
      </c>
      <c r="D1900" s="5">
        <v>3</v>
      </c>
    </row>
    <row r="1901" spans="1:8" x14ac:dyDescent="0.25">
      <c r="A1901">
        <v>1999</v>
      </c>
      <c r="C1901" s="2">
        <v>2</v>
      </c>
      <c r="D1901" s="5">
        <v>3</v>
      </c>
    </row>
    <row r="1902" spans="1:8" x14ac:dyDescent="0.25">
      <c r="A1902">
        <v>2000</v>
      </c>
      <c r="C1902" s="2">
        <v>2</v>
      </c>
      <c r="D1902" s="5">
        <v>3</v>
      </c>
    </row>
    <row r="1903" spans="1:8" x14ac:dyDescent="0.25">
      <c r="A1903">
        <v>2001</v>
      </c>
      <c r="C1903" s="2">
        <v>2</v>
      </c>
      <c r="D1903" s="5">
        <v>3</v>
      </c>
    </row>
    <row r="1904" spans="1:8" x14ac:dyDescent="0.25">
      <c r="A1904">
        <v>2002</v>
      </c>
      <c r="C1904" s="2">
        <v>2</v>
      </c>
      <c r="D1904" s="5">
        <v>3</v>
      </c>
    </row>
    <row r="1905" spans="1:8" x14ac:dyDescent="0.25">
      <c r="A1905">
        <v>2003</v>
      </c>
      <c r="C1905" s="2">
        <v>2</v>
      </c>
      <c r="D1905" s="5">
        <v>3</v>
      </c>
    </row>
    <row r="1906" spans="1:8" x14ac:dyDescent="0.25">
      <c r="A1906">
        <v>2004</v>
      </c>
      <c r="C1906" s="2">
        <v>2</v>
      </c>
      <c r="D1906" s="5">
        <v>3</v>
      </c>
    </row>
    <row r="1907" spans="1:8" x14ac:dyDescent="0.25">
      <c r="A1907">
        <v>2005</v>
      </c>
      <c r="C1907" s="2">
        <v>2</v>
      </c>
      <c r="D1907" s="5">
        <v>3</v>
      </c>
    </row>
    <row r="1908" spans="1:8" x14ac:dyDescent="0.25">
      <c r="A1908">
        <v>2006</v>
      </c>
      <c r="B1908" s="4">
        <v>1</v>
      </c>
      <c r="C1908" s="2">
        <v>2</v>
      </c>
      <c r="D1908" s="5">
        <v>3</v>
      </c>
    </row>
    <row r="1909" spans="1:8" x14ac:dyDescent="0.25">
      <c r="A1909">
        <v>2007</v>
      </c>
      <c r="B1909" s="4">
        <v>1</v>
      </c>
      <c r="C1909" s="2">
        <v>2</v>
      </c>
      <c r="D1909" s="5">
        <v>3</v>
      </c>
    </row>
    <row r="1910" spans="1:8" x14ac:dyDescent="0.25">
      <c r="A1910">
        <v>2008</v>
      </c>
      <c r="B1910" s="4">
        <v>1</v>
      </c>
      <c r="C1910" s="2">
        <v>2</v>
      </c>
      <c r="H1910" s="3" t="s">
        <v>233</v>
      </c>
    </row>
    <row r="1911" spans="1:8" x14ac:dyDescent="0.25">
      <c r="A1911">
        <v>2009</v>
      </c>
      <c r="B1911" s="4">
        <v>1</v>
      </c>
      <c r="C1911" s="2">
        <v>2</v>
      </c>
      <c r="H1911" s="3" t="s">
        <v>233</v>
      </c>
    </row>
    <row r="1912" spans="1:8" x14ac:dyDescent="0.25">
      <c r="A1912">
        <v>2010</v>
      </c>
      <c r="B1912" s="4">
        <v>1</v>
      </c>
      <c r="H1912" s="3" t="s">
        <v>233</v>
      </c>
    </row>
    <row r="1913" spans="1:8" x14ac:dyDescent="0.25">
      <c r="A1913">
        <v>2011</v>
      </c>
      <c r="B1913" s="4">
        <v>1</v>
      </c>
      <c r="H1913" s="3" t="s">
        <v>233</v>
      </c>
    </row>
    <row r="1914" spans="1:8" x14ac:dyDescent="0.25">
      <c r="A1914">
        <v>2012</v>
      </c>
      <c r="B1914" s="4">
        <v>1</v>
      </c>
      <c r="H1914" s="3" t="s">
        <v>233</v>
      </c>
    </row>
    <row r="1915" spans="1:8" x14ac:dyDescent="0.25">
      <c r="A1915">
        <v>2013</v>
      </c>
      <c r="B1915" s="4">
        <v>1</v>
      </c>
      <c r="H1915" s="3" t="s">
        <v>233</v>
      </c>
    </row>
    <row r="1916" spans="1:8" x14ac:dyDescent="0.25">
      <c r="A1916">
        <v>2014</v>
      </c>
      <c r="B1916" s="4">
        <v>1</v>
      </c>
      <c r="H1916" s="3" t="s">
        <v>233</v>
      </c>
    </row>
    <row r="1917" spans="1:8" x14ac:dyDescent="0.25">
      <c r="A1917">
        <v>2015</v>
      </c>
      <c r="B1917" s="4">
        <v>1</v>
      </c>
      <c r="H1917" s="3" t="s">
        <v>233</v>
      </c>
    </row>
    <row r="1918" spans="1:8" x14ac:dyDescent="0.25">
      <c r="A1918">
        <v>2016</v>
      </c>
      <c r="B1918" s="4">
        <v>1</v>
      </c>
      <c r="H1918" s="3" t="s">
        <v>233</v>
      </c>
    </row>
    <row r="1919" spans="1:8" x14ac:dyDescent="0.25">
      <c r="A1919">
        <v>2017</v>
      </c>
      <c r="B1919" s="4">
        <v>1</v>
      </c>
      <c r="H1919" s="3" t="s">
        <v>233</v>
      </c>
    </row>
    <row r="1920" spans="1:8" x14ac:dyDescent="0.25">
      <c r="A1920">
        <v>2018</v>
      </c>
      <c r="B1920" s="4">
        <v>1</v>
      </c>
      <c r="C1920" s="2">
        <v>2</v>
      </c>
    </row>
    <row r="1921" spans="1:4" x14ac:dyDescent="0.25">
      <c r="A1921">
        <v>2019</v>
      </c>
      <c r="B1921" s="4">
        <v>1</v>
      </c>
      <c r="C1921" s="2">
        <v>2</v>
      </c>
    </row>
    <row r="1922" spans="1:4" x14ac:dyDescent="0.25">
      <c r="A1922">
        <v>2020</v>
      </c>
      <c r="B1922" s="4">
        <v>1</v>
      </c>
      <c r="C1922" s="2">
        <v>2</v>
      </c>
    </row>
    <row r="1923" spans="1:4" x14ac:dyDescent="0.25">
      <c r="A1923">
        <v>2021</v>
      </c>
      <c r="C1923" s="2">
        <v>2</v>
      </c>
    </row>
    <row r="1924" spans="1:4" x14ac:dyDescent="0.25">
      <c r="A1924">
        <v>2022</v>
      </c>
      <c r="C1924" s="2">
        <v>2</v>
      </c>
    </row>
    <row r="1925" spans="1:4" x14ac:dyDescent="0.25">
      <c r="A1925">
        <v>2023</v>
      </c>
      <c r="C1925" s="2">
        <v>2</v>
      </c>
      <c r="D1925" s="5">
        <v>3</v>
      </c>
    </row>
    <row r="1926" spans="1:4" x14ac:dyDescent="0.25">
      <c r="A1926">
        <v>2024</v>
      </c>
      <c r="C1926" s="2">
        <v>2</v>
      </c>
      <c r="D1926" s="5">
        <v>3</v>
      </c>
    </row>
    <row r="1927" spans="1:4" x14ac:dyDescent="0.25">
      <c r="A1927">
        <v>2025</v>
      </c>
      <c r="C1927" s="2">
        <v>2</v>
      </c>
      <c r="D1927" s="5">
        <v>3</v>
      </c>
    </row>
    <row r="1928" spans="1:4" x14ac:dyDescent="0.25">
      <c r="A1928">
        <v>2026</v>
      </c>
      <c r="C1928" s="2">
        <v>2</v>
      </c>
      <c r="D1928" s="5">
        <v>3</v>
      </c>
    </row>
    <row r="1929" spans="1:4" x14ac:dyDescent="0.25">
      <c r="A1929">
        <v>2027</v>
      </c>
      <c r="C1929" s="2">
        <v>2</v>
      </c>
      <c r="D1929" s="5">
        <v>3</v>
      </c>
    </row>
    <row r="1930" spans="1:4" x14ac:dyDescent="0.25">
      <c r="A1930">
        <v>2028</v>
      </c>
      <c r="C1930" s="2">
        <v>2</v>
      </c>
      <c r="D1930" s="5">
        <v>3</v>
      </c>
    </row>
    <row r="1931" spans="1:4" x14ac:dyDescent="0.25">
      <c r="A1931">
        <v>2029</v>
      </c>
      <c r="C1931" s="2">
        <v>2</v>
      </c>
      <c r="D1931" s="5">
        <v>3</v>
      </c>
    </row>
    <row r="1932" spans="1:4" x14ac:dyDescent="0.25">
      <c r="A1932">
        <v>2030</v>
      </c>
      <c r="C1932" s="2">
        <v>2</v>
      </c>
      <c r="D1932" s="5">
        <v>3</v>
      </c>
    </row>
    <row r="1933" spans="1:4" x14ac:dyDescent="0.25">
      <c r="A1933">
        <v>2031</v>
      </c>
      <c r="B1933" s="4">
        <v>1</v>
      </c>
      <c r="C1933" s="2">
        <v>2</v>
      </c>
      <c r="D1933" s="5">
        <v>3</v>
      </c>
    </row>
    <row r="1934" spans="1:4" x14ac:dyDescent="0.25">
      <c r="A1934">
        <v>2032</v>
      </c>
      <c r="B1934" s="4">
        <v>1</v>
      </c>
      <c r="C1934" s="2">
        <v>2</v>
      </c>
      <c r="D1934" s="5">
        <v>3</v>
      </c>
    </row>
    <row r="1935" spans="1:4" x14ac:dyDescent="0.25">
      <c r="A1935">
        <v>2033</v>
      </c>
      <c r="B1935" s="4">
        <v>1</v>
      </c>
      <c r="C1935" s="2">
        <v>2</v>
      </c>
      <c r="D1935" s="5">
        <v>3</v>
      </c>
    </row>
    <row r="1936" spans="1:4" x14ac:dyDescent="0.25">
      <c r="A1936">
        <v>2034</v>
      </c>
      <c r="B1936" s="4">
        <v>1</v>
      </c>
      <c r="C1936" s="2">
        <v>2</v>
      </c>
      <c r="D1936" s="5">
        <v>3</v>
      </c>
    </row>
    <row r="1937" spans="1:5" x14ac:dyDescent="0.25">
      <c r="A1937">
        <v>2035</v>
      </c>
      <c r="B1937" s="4">
        <v>1</v>
      </c>
      <c r="C1937" s="2">
        <v>2</v>
      </c>
      <c r="D1937" s="5">
        <v>3</v>
      </c>
    </row>
    <row r="1938" spans="1:5" x14ac:dyDescent="0.25">
      <c r="A1938">
        <v>2036</v>
      </c>
      <c r="B1938" s="4">
        <v>1</v>
      </c>
      <c r="D1938" s="5">
        <v>3</v>
      </c>
    </row>
    <row r="1939" spans="1:5" x14ac:dyDescent="0.25">
      <c r="A1939">
        <v>2037</v>
      </c>
      <c r="B1939" s="4">
        <v>1</v>
      </c>
      <c r="D1939" s="5">
        <v>3</v>
      </c>
      <c r="E1939" s="3">
        <v>4</v>
      </c>
    </row>
    <row r="1940" spans="1:5" x14ac:dyDescent="0.25">
      <c r="A1940">
        <v>2038</v>
      </c>
      <c r="B1940" s="4">
        <v>1</v>
      </c>
      <c r="D1940" s="5">
        <v>3</v>
      </c>
      <c r="E1940" s="3">
        <v>4</v>
      </c>
    </row>
    <row r="1941" spans="1:5" x14ac:dyDescent="0.25">
      <c r="A1941">
        <v>2039</v>
      </c>
      <c r="B1941" s="4">
        <v>1</v>
      </c>
      <c r="E1941" s="3">
        <v>4</v>
      </c>
    </row>
    <row r="1942" spans="1:5" x14ac:dyDescent="0.25">
      <c r="A1942">
        <v>2040</v>
      </c>
      <c r="B1942" s="4">
        <v>1</v>
      </c>
      <c r="E1942" s="3">
        <v>4</v>
      </c>
    </row>
    <row r="1943" spans="1:5" x14ac:dyDescent="0.25">
      <c r="A1943">
        <v>2041</v>
      </c>
      <c r="B1943" s="4">
        <v>1</v>
      </c>
      <c r="E1943" s="3">
        <v>4</v>
      </c>
    </row>
    <row r="1944" spans="1:5" x14ac:dyDescent="0.25">
      <c r="A1944">
        <v>2042</v>
      </c>
      <c r="B1944" s="4">
        <v>1</v>
      </c>
      <c r="E1944" s="3">
        <v>4</v>
      </c>
    </row>
    <row r="1945" spans="1:5" x14ac:dyDescent="0.25">
      <c r="A1945">
        <v>2043</v>
      </c>
      <c r="B1945" s="4">
        <v>1</v>
      </c>
      <c r="E1945" s="3">
        <v>4</v>
      </c>
    </row>
    <row r="1946" spans="1:5" x14ac:dyDescent="0.25">
      <c r="A1946">
        <v>2044</v>
      </c>
      <c r="B1946" s="4">
        <v>1</v>
      </c>
      <c r="E1946" s="3">
        <v>4</v>
      </c>
    </row>
    <row r="1947" spans="1:5" x14ac:dyDescent="0.25">
      <c r="A1947">
        <v>2045</v>
      </c>
      <c r="B1947" s="4">
        <v>1</v>
      </c>
      <c r="E1947" s="3">
        <v>4</v>
      </c>
    </row>
    <row r="1948" spans="1:5" x14ac:dyDescent="0.25">
      <c r="A1948">
        <v>2046</v>
      </c>
      <c r="B1948" s="4">
        <v>1</v>
      </c>
      <c r="C1948" s="2">
        <v>2</v>
      </c>
      <c r="E1948" s="3">
        <v>4</v>
      </c>
    </row>
    <row r="1949" spans="1:5" x14ac:dyDescent="0.25">
      <c r="A1949">
        <v>2047</v>
      </c>
      <c r="B1949" s="4">
        <v>1</v>
      </c>
      <c r="C1949" s="2">
        <v>2</v>
      </c>
      <c r="E1949" s="3">
        <v>4</v>
      </c>
    </row>
    <row r="1950" spans="1:5" x14ac:dyDescent="0.25">
      <c r="A1950">
        <v>2048</v>
      </c>
      <c r="C1950" s="2">
        <v>2</v>
      </c>
      <c r="E1950" s="3">
        <v>4</v>
      </c>
    </row>
    <row r="1951" spans="1:5" x14ac:dyDescent="0.25">
      <c r="A1951">
        <v>2049</v>
      </c>
      <c r="C1951" s="2">
        <v>2</v>
      </c>
      <c r="E1951" s="3">
        <v>4</v>
      </c>
    </row>
    <row r="1952" spans="1:5" x14ac:dyDescent="0.25">
      <c r="A1952">
        <v>2050</v>
      </c>
      <c r="C1952" s="2">
        <v>2</v>
      </c>
      <c r="D1952" s="5">
        <v>3</v>
      </c>
      <c r="E1952" s="3">
        <v>4</v>
      </c>
    </row>
    <row r="1953" spans="1:5" x14ac:dyDescent="0.25">
      <c r="A1953">
        <v>2051</v>
      </c>
      <c r="C1953" s="2">
        <v>2</v>
      </c>
      <c r="D1953" s="5">
        <v>3</v>
      </c>
      <c r="E1953" s="3">
        <v>4</v>
      </c>
    </row>
    <row r="1954" spans="1:5" x14ac:dyDescent="0.25">
      <c r="A1954">
        <v>2052</v>
      </c>
      <c r="C1954" s="2">
        <v>2</v>
      </c>
      <c r="D1954" s="5">
        <v>3</v>
      </c>
      <c r="E1954" s="3">
        <v>4</v>
      </c>
    </row>
    <row r="1955" spans="1:5" x14ac:dyDescent="0.25">
      <c r="A1955">
        <v>2053</v>
      </c>
      <c r="C1955" s="2">
        <v>2</v>
      </c>
      <c r="D1955" s="5">
        <v>3</v>
      </c>
    </row>
    <row r="1956" spans="1:5" x14ac:dyDescent="0.25">
      <c r="A1956">
        <v>2054</v>
      </c>
      <c r="C1956" s="2">
        <v>2</v>
      </c>
      <c r="D1956" s="5">
        <v>3</v>
      </c>
    </row>
    <row r="1957" spans="1:5" x14ac:dyDescent="0.25">
      <c r="A1957">
        <v>2055</v>
      </c>
      <c r="C1957" s="2">
        <v>2</v>
      </c>
      <c r="D1957" s="5">
        <v>3</v>
      </c>
    </row>
    <row r="1958" spans="1:5" x14ac:dyDescent="0.25">
      <c r="A1958">
        <v>2056</v>
      </c>
      <c r="C1958" s="2">
        <v>2</v>
      </c>
      <c r="D1958" s="5">
        <v>3</v>
      </c>
    </row>
    <row r="1959" spans="1:5" x14ac:dyDescent="0.25">
      <c r="A1959">
        <v>2057</v>
      </c>
      <c r="C1959" s="2">
        <v>2</v>
      </c>
      <c r="D1959" s="5">
        <v>3</v>
      </c>
    </row>
    <row r="1960" spans="1:5" x14ac:dyDescent="0.25">
      <c r="A1960">
        <v>2058</v>
      </c>
      <c r="C1960" s="2">
        <v>2</v>
      </c>
      <c r="D1960" s="5">
        <v>3</v>
      </c>
    </row>
    <row r="1961" spans="1:5" x14ac:dyDescent="0.25">
      <c r="A1961">
        <v>2059</v>
      </c>
      <c r="B1961" s="4">
        <v>1</v>
      </c>
      <c r="C1961" s="2">
        <v>2</v>
      </c>
      <c r="D1961" s="5">
        <v>3</v>
      </c>
    </row>
    <row r="1962" spans="1:5" x14ac:dyDescent="0.25">
      <c r="A1962">
        <v>2060</v>
      </c>
      <c r="B1962" s="4">
        <v>1</v>
      </c>
      <c r="C1962" s="2">
        <v>2</v>
      </c>
      <c r="D1962" s="5">
        <v>3</v>
      </c>
    </row>
    <row r="1963" spans="1:5" x14ac:dyDescent="0.25">
      <c r="A1963">
        <v>2061</v>
      </c>
      <c r="B1963" s="4">
        <v>1</v>
      </c>
      <c r="D1963" s="5">
        <v>3</v>
      </c>
    </row>
    <row r="1964" spans="1:5" x14ac:dyDescent="0.25">
      <c r="A1964">
        <v>2062</v>
      </c>
      <c r="B1964" s="4">
        <v>1</v>
      </c>
      <c r="D1964" s="5">
        <v>3</v>
      </c>
    </row>
    <row r="1965" spans="1:5" x14ac:dyDescent="0.25">
      <c r="A1965">
        <v>2063</v>
      </c>
      <c r="B1965" s="4">
        <v>1</v>
      </c>
      <c r="D1965" s="5">
        <v>3</v>
      </c>
    </row>
    <row r="1966" spans="1:5" x14ac:dyDescent="0.25">
      <c r="A1966">
        <v>2064</v>
      </c>
      <c r="B1966" s="4">
        <v>1</v>
      </c>
      <c r="E1966" s="3">
        <v>4</v>
      </c>
    </row>
    <row r="1967" spans="1:5" x14ac:dyDescent="0.25">
      <c r="A1967">
        <v>2065</v>
      </c>
      <c r="B1967" s="4">
        <v>1</v>
      </c>
      <c r="E1967" s="3">
        <v>4</v>
      </c>
    </row>
    <row r="1968" spans="1:5" x14ac:dyDescent="0.25">
      <c r="A1968">
        <v>2066</v>
      </c>
      <c r="B1968" s="4">
        <v>1</v>
      </c>
      <c r="E1968" s="3">
        <v>4</v>
      </c>
    </row>
    <row r="1969" spans="1:5" x14ac:dyDescent="0.25">
      <c r="A1969">
        <v>2067</v>
      </c>
      <c r="B1969" s="4">
        <v>1</v>
      </c>
      <c r="E1969" s="3">
        <v>4</v>
      </c>
    </row>
    <row r="1970" spans="1:5" x14ac:dyDescent="0.25">
      <c r="A1970">
        <v>2068</v>
      </c>
      <c r="B1970" s="4">
        <v>1</v>
      </c>
      <c r="E1970" s="3">
        <v>4</v>
      </c>
    </row>
    <row r="1971" spans="1:5" x14ac:dyDescent="0.25">
      <c r="A1971">
        <v>2069</v>
      </c>
      <c r="B1971" s="4">
        <v>1</v>
      </c>
      <c r="E1971" s="3">
        <v>4</v>
      </c>
    </row>
    <row r="1972" spans="1:5" x14ac:dyDescent="0.25">
      <c r="A1972">
        <v>2070</v>
      </c>
      <c r="B1972" s="4">
        <v>1</v>
      </c>
      <c r="E1972" s="3">
        <v>4</v>
      </c>
    </row>
    <row r="1973" spans="1:5" x14ac:dyDescent="0.25">
      <c r="A1973">
        <v>2071</v>
      </c>
      <c r="B1973" s="4">
        <v>1</v>
      </c>
      <c r="E1973" s="3">
        <v>4</v>
      </c>
    </row>
    <row r="1974" spans="1:5" x14ac:dyDescent="0.25">
      <c r="A1974">
        <v>2072</v>
      </c>
      <c r="B1974" s="4">
        <v>1</v>
      </c>
      <c r="C1974" s="2">
        <v>2</v>
      </c>
      <c r="E1974" s="3">
        <v>4</v>
      </c>
    </row>
    <row r="1975" spans="1:5" x14ac:dyDescent="0.25">
      <c r="A1975">
        <v>2073</v>
      </c>
      <c r="C1975" s="2">
        <v>2</v>
      </c>
      <c r="E1975" s="3">
        <v>4</v>
      </c>
    </row>
    <row r="1976" spans="1:5" x14ac:dyDescent="0.25">
      <c r="A1976">
        <v>2074</v>
      </c>
      <c r="C1976" s="2">
        <v>2</v>
      </c>
      <c r="E1976" s="3">
        <v>4</v>
      </c>
    </row>
    <row r="1977" spans="1:5" x14ac:dyDescent="0.25">
      <c r="A1977">
        <v>2075</v>
      </c>
      <c r="C1977" s="2">
        <v>2</v>
      </c>
      <c r="E1977" s="3">
        <v>4</v>
      </c>
    </row>
    <row r="1978" spans="1:5" x14ac:dyDescent="0.25">
      <c r="A1978">
        <v>2076</v>
      </c>
      <c r="C1978" s="2">
        <v>2</v>
      </c>
      <c r="D1978" s="5">
        <v>3</v>
      </c>
      <c r="E1978" s="3">
        <v>4</v>
      </c>
    </row>
    <row r="1979" spans="1:5" x14ac:dyDescent="0.25">
      <c r="A1979">
        <v>2077</v>
      </c>
      <c r="C1979" s="2">
        <v>2</v>
      </c>
      <c r="D1979" s="5">
        <v>3</v>
      </c>
      <c r="E1979" s="3">
        <v>4</v>
      </c>
    </row>
    <row r="1980" spans="1:5" x14ac:dyDescent="0.25">
      <c r="A1980">
        <v>2078</v>
      </c>
      <c r="C1980" s="2">
        <v>2</v>
      </c>
      <c r="D1980" s="5">
        <v>3</v>
      </c>
    </row>
    <row r="1981" spans="1:5" x14ac:dyDescent="0.25">
      <c r="A1981">
        <v>2079</v>
      </c>
      <c r="C1981" s="2">
        <v>2</v>
      </c>
      <c r="D1981" s="5">
        <v>3</v>
      </c>
    </row>
    <row r="1982" spans="1:5" x14ac:dyDescent="0.25">
      <c r="A1982">
        <v>2080</v>
      </c>
      <c r="C1982" s="2">
        <v>2</v>
      </c>
      <c r="D1982" s="5">
        <v>3</v>
      </c>
    </row>
    <row r="1983" spans="1:5" x14ac:dyDescent="0.25">
      <c r="A1983">
        <v>2081</v>
      </c>
      <c r="C1983" s="2">
        <v>2</v>
      </c>
      <c r="D1983" s="5">
        <v>3</v>
      </c>
    </row>
    <row r="1984" spans="1:5" x14ac:dyDescent="0.25">
      <c r="A1984">
        <v>2082</v>
      </c>
      <c r="C1984" s="2">
        <v>2</v>
      </c>
      <c r="D1984" s="5">
        <v>3</v>
      </c>
    </row>
    <row r="1985" spans="1:5" x14ac:dyDescent="0.25">
      <c r="A1985">
        <v>2083</v>
      </c>
      <c r="C1985" s="2">
        <v>2</v>
      </c>
      <c r="D1985" s="5">
        <v>3</v>
      </c>
    </row>
    <row r="1986" spans="1:5" x14ac:dyDescent="0.25">
      <c r="A1986">
        <v>2084</v>
      </c>
      <c r="B1986" s="4">
        <v>1</v>
      </c>
      <c r="C1986" s="2">
        <v>2</v>
      </c>
      <c r="D1986" s="5">
        <v>3</v>
      </c>
    </row>
    <row r="1987" spans="1:5" x14ac:dyDescent="0.25">
      <c r="A1987">
        <v>2085</v>
      </c>
      <c r="B1987" s="4">
        <v>1</v>
      </c>
      <c r="D1987" s="5">
        <v>3</v>
      </c>
    </row>
    <row r="1988" spans="1:5" x14ac:dyDescent="0.25">
      <c r="A1988">
        <v>2086</v>
      </c>
      <c r="B1988" s="4">
        <v>1</v>
      </c>
      <c r="D1988" s="5">
        <v>3</v>
      </c>
    </row>
    <row r="1989" spans="1:5" x14ac:dyDescent="0.25">
      <c r="A1989">
        <v>2087</v>
      </c>
      <c r="B1989" s="4">
        <v>1</v>
      </c>
    </row>
    <row r="1990" spans="1:5" x14ac:dyDescent="0.25">
      <c r="A1990">
        <v>2088</v>
      </c>
      <c r="B1990" s="4">
        <v>1</v>
      </c>
    </row>
    <row r="1991" spans="1:5" x14ac:dyDescent="0.25">
      <c r="A1991">
        <v>2089</v>
      </c>
      <c r="B1991" s="4">
        <v>1</v>
      </c>
      <c r="E1991" s="3">
        <v>4</v>
      </c>
    </row>
    <row r="1992" spans="1:5" x14ac:dyDescent="0.25">
      <c r="A1992">
        <v>2090</v>
      </c>
      <c r="B1992" s="4">
        <v>1</v>
      </c>
      <c r="E1992" s="3">
        <v>4</v>
      </c>
    </row>
    <row r="1993" spans="1:5" x14ac:dyDescent="0.25">
      <c r="A1993">
        <v>2091</v>
      </c>
      <c r="B1993" s="4">
        <v>1</v>
      </c>
      <c r="E1993" s="3">
        <v>4</v>
      </c>
    </row>
    <row r="1994" spans="1:5" x14ac:dyDescent="0.25">
      <c r="A1994">
        <v>2092</v>
      </c>
      <c r="B1994" s="4">
        <v>1</v>
      </c>
      <c r="E1994" s="3">
        <v>4</v>
      </c>
    </row>
    <row r="1995" spans="1:5" x14ac:dyDescent="0.25">
      <c r="A1995">
        <v>2093</v>
      </c>
      <c r="B1995" s="4">
        <v>1</v>
      </c>
      <c r="E1995" s="3">
        <v>4</v>
      </c>
    </row>
    <row r="1996" spans="1:5" x14ac:dyDescent="0.25">
      <c r="A1996">
        <v>2094</v>
      </c>
      <c r="B1996" s="4">
        <v>1</v>
      </c>
      <c r="E1996" s="3">
        <v>4</v>
      </c>
    </row>
    <row r="1997" spans="1:5" x14ac:dyDescent="0.25">
      <c r="A1997">
        <v>2095</v>
      </c>
      <c r="B1997" s="4">
        <v>1</v>
      </c>
      <c r="E1997" s="3">
        <v>4</v>
      </c>
    </row>
    <row r="1998" spans="1:5" x14ac:dyDescent="0.25">
      <c r="A1998">
        <v>2096</v>
      </c>
      <c r="C1998" s="2">
        <v>2</v>
      </c>
      <c r="E1998" s="3">
        <v>4</v>
      </c>
    </row>
    <row r="1999" spans="1:5" x14ac:dyDescent="0.25">
      <c r="A1999">
        <v>2097</v>
      </c>
      <c r="C1999" s="2">
        <v>2</v>
      </c>
      <c r="E1999" s="3">
        <v>4</v>
      </c>
    </row>
    <row r="2000" spans="1:5" x14ac:dyDescent="0.25">
      <c r="A2000">
        <v>2098</v>
      </c>
      <c r="C2000" s="2">
        <v>2</v>
      </c>
      <c r="E2000" s="3">
        <v>4</v>
      </c>
    </row>
    <row r="2001" spans="1:5" x14ac:dyDescent="0.25">
      <c r="A2001">
        <v>2099</v>
      </c>
      <c r="C2001" s="2">
        <v>2</v>
      </c>
      <c r="D2001" s="5">
        <v>3</v>
      </c>
      <c r="E2001" s="3">
        <v>4</v>
      </c>
    </row>
    <row r="2002" spans="1:5" x14ac:dyDescent="0.25">
      <c r="A2002">
        <v>2100</v>
      </c>
      <c r="C2002" s="2">
        <v>2</v>
      </c>
      <c r="D2002" s="5">
        <v>3</v>
      </c>
    </row>
    <row r="2003" spans="1:5" x14ac:dyDescent="0.25">
      <c r="A2003">
        <v>2101</v>
      </c>
      <c r="C2003" s="2">
        <v>2</v>
      </c>
      <c r="D2003" s="5">
        <v>3</v>
      </c>
    </row>
    <row r="2004" spans="1:5" x14ac:dyDescent="0.25">
      <c r="A2004">
        <v>2102</v>
      </c>
      <c r="C2004" s="2">
        <v>2</v>
      </c>
      <c r="D2004" s="5">
        <v>3</v>
      </c>
    </row>
    <row r="2005" spans="1:5" x14ac:dyDescent="0.25">
      <c r="A2005">
        <v>2103</v>
      </c>
      <c r="C2005" s="2">
        <v>2</v>
      </c>
      <c r="D2005" s="5">
        <v>3</v>
      </c>
    </row>
    <row r="2006" spans="1:5" x14ac:dyDescent="0.25">
      <c r="A2006">
        <v>2104</v>
      </c>
      <c r="C2006" s="2">
        <v>2</v>
      </c>
      <c r="D2006" s="5">
        <v>3</v>
      </c>
    </row>
    <row r="2007" spans="1:5" x14ac:dyDescent="0.25">
      <c r="A2007">
        <v>2105</v>
      </c>
      <c r="C2007" s="2">
        <v>2</v>
      </c>
      <c r="D2007" s="5">
        <v>3</v>
      </c>
    </row>
    <row r="2008" spans="1:5" x14ac:dyDescent="0.25">
      <c r="A2008">
        <v>2106</v>
      </c>
      <c r="B2008" s="4">
        <v>1</v>
      </c>
      <c r="C2008" s="2">
        <v>2</v>
      </c>
      <c r="D2008" s="5">
        <v>3</v>
      </c>
    </row>
    <row r="2009" spans="1:5" x14ac:dyDescent="0.25">
      <c r="A2009">
        <v>2107</v>
      </c>
      <c r="B2009" s="4">
        <v>1</v>
      </c>
      <c r="C2009" s="2">
        <v>2</v>
      </c>
      <c r="D2009" s="5">
        <v>3</v>
      </c>
    </row>
    <row r="2010" spans="1:5" x14ac:dyDescent="0.25">
      <c r="A2010">
        <v>2108</v>
      </c>
      <c r="B2010" s="4">
        <v>1</v>
      </c>
      <c r="C2010" s="2">
        <v>2</v>
      </c>
      <c r="D2010" s="5">
        <v>3</v>
      </c>
    </row>
    <row r="2011" spans="1:5" x14ac:dyDescent="0.25">
      <c r="A2011">
        <v>2109</v>
      </c>
      <c r="B2011" s="4">
        <v>1</v>
      </c>
      <c r="D2011" s="5">
        <v>3</v>
      </c>
    </row>
    <row r="2012" spans="1:5" x14ac:dyDescent="0.25">
      <c r="A2012">
        <v>2110</v>
      </c>
      <c r="B2012" s="4">
        <v>1</v>
      </c>
      <c r="D2012" s="5">
        <v>3</v>
      </c>
    </row>
    <row r="2013" spans="1:5" x14ac:dyDescent="0.25">
      <c r="A2013">
        <v>2111</v>
      </c>
      <c r="B2013" s="4">
        <v>1</v>
      </c>
      <c r="E2013" s="3">
        <v>4</v>
      </c>
    </row>
    <row r="2014" spans="1:5" x14ac:dyDescent="0.25">
      <c r="A2014">
        <v>2112</v>
      </c>
      <c r="B2014" s="4">
        <v>1</v>
      </c>
      <c r="E2014" s="3">
        <v>4</v>
      </c>
    </row>
    <row r="2015" spans="1:5" x14ac:dyDescent="0.25">
      <c r="A2015">
        <v>2113</v>
      </c>
      <c r="B2015" s="4">
        <v>1</v>
      </c>
      <c r="E2015" s="3">
        <v>4</v>
      </c>
    </row>
    <row r="2016" spans="1:5" x14ac:dyDescent="0.25">
      <c r="A2016">
        <v>2114</v>
      </c>
      <c r="B2016" s="4">
        <v>1</v>
      </c>
      <c r="E2016" s="3">
        <v>4</v>
      </c>
    </row>
    <row r="2017" spans="1:5" x14ac:dyDescent="0.25">
      <c r="A2017">
        <v>2115</v>
      </c>
      <c r="B2017" s="4">
        <v>1</v>
      </c>
      <c r="E2017" s="3">
        <v>4</v>
      </c>
    </row>
    <row r="2018" spans="1:5" x14ac:dyDescent="0.25">
      <c r="A2018">
        <v>2116</v>
      </c>
      <c r="B2018" s="4">
        <v>1</v>
      </c>
      <c r="E2018" s="3">
        <v>4</v>
      </c>
    </row>
    <row r="2019" spans="1:5" x14ac:dyDescent="0.25">
      <c r="A2019">
        <v>2117</v>
      </c>
      <c r="B2019" s="4">
        <v>1</v>
      </c>
      <c r="E2019" s="3">
        <v>4</v>
      </c>
    </row>
    <row r="2020" spans="1:5" x14ac:dyDescent="0.25">
      <c r="A2020">
        <v>2118</v>
      </c>
      <c r="E2020" s="3">
        <v>4</v>
      </c>
    </row>
    <row r="2021" spans="1:5" x14ac:dyDescent="0.25">
      <c r="A2021">
        <v>2119</v>
      </c>
      <c r="C2021" s="2">
        <v>2</v>
      </c>
      <c r="E2021" s="3">
        <v>4</v>
      </c>
    </row>
    <row r="2022" spans="1:5" x14ac:dyDescent="0.25">
      <c r="A2022">
        <v>2120</v>
      </c>
      <c r="C2022" s="2">
        <v>2</v>
      </c>
      <c r="E2022" s="3">
        <v>4</v>
      </c>
    </row>
    <row r="2023" spans="1:5" x14ac:dyDescent="0.25">
      <c r="A2023">
        <v>2121</v>
      </c>
      <c r="C2023" s="2">
        <v>2</v>
      </c>
      <c r="D2023" s="5">
        <v>3</v>
      </c>
      <c r="E2023" s="3">
        <v>4</v>
      </c>
    </row>
    <row r="2024" spans="1:5" x14ac:dyDescent="0.25">
      <c r="A2024">
        <v>2122</v>
      </c>
      <c r="C2024" s="2">
        <v>2</v>
      </c>
      <c r="D2024" s="5">
        <v>3</v>
      </c>
    </row>
    <row r="2025" spans="1:5" x14ac:dyDescent="0.25">
      <c r="A2025">
        <v>2123</v>
      </c>
      <c r="C2025" s="2">
        <v>2</v>
      </c>
      <c r="D2025" s="5">
        <v>3</v>
      </c>
    </row>
    <row r="2026" spans="1:5" x14ac:dyDescent="0.25">
      <c r="A2026">
        <v>2124</v>
      </c>
      <c r="C2026" s="2">
        <v>2</v>
      </c>
      <c r="D2026" s="5">
        <v>3</v>
      </c>
    </row>
    <row r="2027" spans="1:5" x14ac:dyDescent="0.25">
      <c r="A2027">
        <v>2125</v>
      </c>
      <c r="C2027" s="2">
        <v>2</v>
      </c>
      <c r="D2027" s="5">
        <v>3</v>
      </c>
    </row>
    <row r="2028" spans="1:5" x14ac:dyDescent="0.25">
      <c r="A2028">
        <v>2126</v>
      </c>
      <c r="C2028" s="2">
        <v>2</v>
      </c>
      <c r="D2028" s="5">
        <v>3</v>
      </c>
    </row>
    <row r="2029" spans="1:5" x14ac:dyDescent="0.25">
      <c r="A2029">
        <v>2127</v>
      </c>
      <c r="C2029" s="2">
        <v>2</v>
      </c>
      <c r="D2029" s="5">
        <v>3</v>
      </c>
    </row>
    <row r="2030" spans="1:5" x14ac:dyDescent="0.25">
      <c r="A2030">
        <v>2128</v>
      </c>
      <c r="C2030" s="2">
        <v>2</v>
      </c>
      <c r="D2030" s="5">
        <v>3</v>
      </c>
    </row>
    <row r="2031" spans="1:5" x14ac:dyDescent="0.25">
      <c r="A2031">
        <v>2129</v>
      </c>
      <c r="C2031" s="2">
        <v>2</v>
      </c>
      <c r="D2031" s="5">
        <v>3</v>
      </c>
    </row>
    <row r="2032" spans="1:5" x14ac:dyDescent="0.25">
      <c r="A2032">
        <v>2130</v>
      </c>
      <c r="B2032" s="4">
        <v>1</v>
      </c>
      <c r="C2032" s="2">
        <v>2</v>
      </c>
      <c r="D2032" s="5">
        <v>3</v>
      </c>
    </row>
    <row r="2033" spans="1:5" x14ac:dyDescent="0.25">
      <c r="A2033">
        <v>2131</v>
      </c>
      <c r="B2033" s="4">
        <v>1</v>
      </c>
      <c r="D2033" s="5">
        <v>3</v>
      </c>
    </row>
    <row r="2034" spans="1:5" x14ac:dyDescent="0.25">
      <c r="A2034">
        <v>2132</v>
      </c>
      <c r="B2034" s="4">
        <v>1</v>
      </c>
    </row>
    <row r="2035" spans="1:5" x14ac:dyDescent="0.25">
      <c r="A2035">
        <v>2133</v>
      </c>
      <c r="B2035" s="4">
        <v>1</v>
      </c>
      <c r="E2035" s="3">
        <v>4</v>
      </c>
    </row>
    <row r="2036" spans="1:5" x14ac:dyDescent="0.25">
      <c r="A2036">
        <v>2134</v>
      </c>
      <c r="B2036" s="4">
        <v>1</v>
      </c>
      <c r="E2036" s="3">
        <v>4</v>
      </c>
    </row>
    <row r="2037" spans="1:5" x14ac:dyDescent="0.25">
      <c r="A2037">
        <v>2135</v>
      </c>
      <c r="B2037" s="4">
        <v>1</v>
      </c>
      <c r="E2037" s="3">
        <v>4</v>
      </c>
    </row>
    <row r="2038" spans="1:5" x14ac:dyDescent="0.25">
      <c r="A2038">
        <v>2136</v>
      </c>
      <c r="B2038" s="4">
        <v>1</v>
      </c>
      <c r="E2038" s="3">
        <v>4</v>
      </c>
    </row>
    <row r="2039" spans="1:5" x14ac:dyDescent="0.25">
      <c r="A2039">
        <v>2137</v>
      </c>
      <c r="B2039" s="4">
        <v>1</v>
      </c>
      <c r="E2039" s="3">
        <v>4</v>
      </c>
    </row>
    <row r="2040" spans="1:5" x14ac:dyDescent="0.25">
      <c r="A2040">
        <v>2138</v>
      </c>
      <c r="B2040" s="4">
        <v>1</v>
      </c>
      <c r="E2040" s="3">
        <v>4</v>
      </c>
    </row>
    <row r="2041" spans="1:5" x14ac:dyDescent="0.25">
      <c r="A2041">
        <v>2139</v>
      </c>
      <c r="B2041" s="4">
        <v>1</v>
      </c>
      <c r="E2041" s="3">
        <v>4</v>
      </c>
    </row>
    <row r="2042" spans="1:5" x14ac:dyDescent="0.25">
      <c r="A2042">
        <v>2140</v>
      </c>
      <c r="B2042" s="4">
        <v>1</v>
      </c>
      <c r="E2042" s="3">
        <v>4</v>
      </c>
    </row>
    <row r="2043" spans="1:5" x14ac:dyDescent="0.25">
      <c r="A2043">
        <v>2141</v>
      </c>
      <c r="C2043" s="2">
        <v>2</v>
      </c>
      <c r="E2043" s="3">
        <v>4</v>
      </c>
    </row>
    <row r="2044" spans="1:5" x14ac:dyDescent="0.25">
      <c r="A2044">
        <v>2142</v>
      </c>
      <c r="C2044" s="2">
        <v>2</v>
      </c>
      <c r="E2044" s="3">
        <v>4</v>
      </c>
    </row>
    <row r="2045" spans="1:5" x14ac:dyDescent="0.25">
      <c r="A2045">
        <v>2143</v>
      </c>
      <c r="C2045" s="2">
        <v>2</v>
      </c>
      <c r="E2045" s="3">
        <v>4</v>
      </c>
    </row>
    <row r="2046" spans="1:5" x14ac:dyDescent="0.25">
      <c r="A2046">
        <v>2144</v>
      </c>
      <c r="C2046" s="2">
        <v>2</v>
      </c>
    </row>
    <row r="2047" spans="1:5" x14ac:dyDescent="0.25">
      <c r="A2047">
        <v>2145</v>
      </c>
      <c r="C2047" s="2">
        <v>2</v>
      </c>
      <c r="D2047" s="5">
        <v>3</v>
      </c>
    </row>
    <row r="2048" spans="1:5" x14ac:dyDescent="0.25">
      <c r="A2048">
        <v>2146</v>
      </c>
      <c r="C2048" s="2">
        <v>2</v>
      </c>
      <c r="D2048" s="5">
        <v>3</v>
      </c>
    </row>
    <row r="2049" spans="1:5" x14ac:dyDescent="0.25">
      <c r="A2049">
        <v>2147</v>
      </c>
      <c r="C2049" s="2">
        <v>2</v>
      </c>
      <c r="D2049" s="5">
        <v>3</v>
      </c>
    </row>
    <row r="2050" spans="1:5" x14ac:dyDescent="0.25">
      <c r="A2050">
        <v>2148</v>
      </c>
      <c r="C2050" s="2">
        <v>2</v>
      </c>
      <c r="D2050" s="5">
        <v>3</v>
      </c>
    </row>
    <row r="2051" spans="1:5" x14ac:dyDescent="0.25">
      <c r="A2051">
        <v>2149</v>
      </c>
      <c r="C2051" s="2">
        <v>2</v>
      </c>
      <c r="D2051" s="5">
        <v>3</v>
      </c>
    </row>
    <row r="2052" spans="1:5" x14ac:dyDescent="0.25">
      <c r="A2052">
        <v>2150</v>
      </c>
      <c r="C2052" s="2">
        <v>2</v>
      </c>
      <c r="D2052" s="5">
        <v>3</v>
      </c>
    </row>
    <row r="2053" spans="1:5" x14ac:dyDescent="0.25">
      <c r="A2053">
        <v>2151</v>
      </c>
      <c r="C2053" s="2">
        <v>2</v>
      </c>
      <c r="D2053" s="5">
        <v>3</v>
      </c>
    </row>
    <row r="2054" spans="1:5" x14ac:dyDescent="0.25">
      <c r="A2054">
        <v>2152</v>
      </c>
      <c r="B2054" s="4">
        <v>1</v>
      </c>
      <c r="C2054" s="2">
        <v>2</v>
      </c>
      <c r="D2054" s="5">
        <v>3</v>
      </c>
    </row>
    <row r="2055" spans="1:5" x14ac:dyDescent="0.25">
      <c r="A2055">
        <v>2153</v>
      </c>
      <c r="B2055" s="4">
        <v>1</v>
      </c>
      <c r="D2055" s="5">
        <v>3</v>
      </c>
    </row>
    <row r="2056" spans="1:5" x14ac:dyDescent="0.25">
      <c r="A2056">
        <v>2154</v>
      </c>
      <c r="B2056" s="4">
        <v>1</v>
      </c>
      <c r="D2056" s="5">
        <v>3</v>
      </c>
    </row>
    <row r="2057" spans="1:5" x14ac:dyDescent="0.25">
      <c r="A2057">
        <v>2155</v>
      </c>
      <c r="B2057" s="4">
        <v>1</v>
      </c>
      <c r="E2057" s="3">
        <v>4</v>
      </c>
    </row>
    <row r="2058" spans="1:5" x14ac:dyDescent="0.25">
      <c r="A2058">
        <v>2156</v>
      </c>
      <c r="B2058" s="4">
        <v>1</v>
      </c>
      <c r="E2058" s="3">
        <v>4</v>
      </c>
    </row>
    <row r="2059" spans="1:5" x14ac:dyDescent="0.25">
      <c r="A2059">
        <v>2157</v>
      </c>
      <c r="B2059" s="4">
        <v>1</v>
      </c>
      <c r="E2059" s="3">
        <v>4</v>
      </c>
    </row>
    <row r="2060" spans="1:5" x14ac:dyDescent="0.25">
      <c r="A2060">
        <v>2158</v>
      </c>
      <c r="B2060" s="4">
        <v>1</v>
      </c>
      <c r="E2060" s="3">
        <v>4</v>
      </c>
    </row>
    <row r="2061" spans="1:5" x14ac:dyDescent="0.25">
      <c r="A2061">
        <v>2159</v>
      </c>
      <c r="B2061" s="4">
        <v>1</v>
      </c>
      <c r="E2061" s="3">
        <v>4</v>
      </c>
    </row>
    <row r="2062" spans="1:5" x14ac:dyDescent="0.25">
      <c r="A2062">
        <v>2160</v>
      </c>
      <c r="B2062" s="4">
        <v>1</v>
      </c>
      <c r="E2062" s="3">
        <v>4</v>
      </c>
    </row>
    <row r="2063" spans="1:5" x14ac:dyDescent="0.25">
      <c r="A2063">
        <v>2161</v>
      </c>
      <c r="B2063" s="4">
        <v>1</v>
      </c>
      <c r="E2063" s="3">
        <v>4</v>
      </c>
    </row>
    <row r="2064" spans="1:5" x14ac:dyDescent="0.25">
      <c r="A2064">
        <v>2162</v>
      </c>
      <c r="B2064" s="4">
        <v>1</v>
      </c>
      <c r="E2064" s="3">
        <v>4</v>
      </c>
    </row>
    <row r="2065" spans="1:8" x14ac:dyDescent="0.25">
      <c r="A2065">
        <v>2163</v>
      </c>
      <c r="B2065" s="4">
        <v>1</v>
      </c>
      <c r="C2065" s="2">
        <v>2</v>
      </c>
      <c r="E2065" s="3">
        <v>4</v>
      </c>
    </row>
    <row r="2066" spans="1:8" x14ac:dyDescent="0.25">
      <c r="A2066">
        <v>2164</v>
      </c>
      <c r="C2066" s="2">
        <v>2</v>
      </c>
      <c r="E2066" s="3">
        <v>4</v>
      </c>
    </row>
    <row r="2067" spans="1:8" x14ac:dyDescent="0.25">
      <c r="A2067">
        <v>2165</v>
      </c>
      <c r="C2067" s="2">
        <v>2</v>
      </c>
      <c r="E2067" s="3">
        <v>4</v>
      </c>
    </row>
    <row r="2068" spans="1:8" x14ac:dyDescent="0.25">
      <c r="A2068">
        <v>2166</v>
      </c>
      <c r="C2068" s="2">
        <v>2</v>
      </c>
    </row>
    <row r="2069" spans="1:8" x14ac:dyDescent="0.25">
      <c r="A2069">
        <v>2167</v>
      </c>
      <c r="C2069" s="2">
        <v>2</v>
      </c>
    </row>
    <row r="2070" spans="1:8" x14ac:dyDescent="0.25">
      <c r="A2070">
        <v>2168</v>
      </c>
      <c r="C2070" s="2">
        <v>2</v>
      </c>
      <c r="D2070" s="5">
        <v>3</v>
      </c>
    </row>
    <row r="2071" spans="1:8" x14ac:dyDescent="0.25">
      <c r="A2071">
        <v>2169</v>
      </c>
      <c r="C2071" s="2">
        <v>2</v>
      </c>
      <c r="D2071" s="5">
        <v>3</v>
      </c>
    </row>
    <row r="2072" spans="1:8" x14ac:dyDescent="0.25">
      <c r="A2072">
        <v>2170</v>
      </c>
      <c r="C2072" s="2">
        <v>2</v>
      </c>
      <c r="D2072" s="5">
        <v>3</v>
      </c>
    </row>
    <row r="2073" spans="1:8" x14ac:dyDescent="0.25">
      <c r="A2073">
        <v>2171</v>
      </c>
      <c r="C2073" s="2">
        <v>2</v>
      </c>
      <c r="D2073" s="5">
        <v>3</v>
      </c>
    </row>
    <row r="2074" spans="1:8" x14ac:dyDescent="0.25">
      <c r="A2074">
        <v>2172</v>
      </c>
      <c r="C2074" s="2">
        <v>2</v>
      </c>
      <c r="D2074" s="5">
        <v>3</v>
      </c>
    </row>
    <row r="2075" spans="1:8" x14ac:dyDescent="0.25">
      <c r="A2075">
        <v>2173</v>
      </c>
      <c r="C2075" s="2">
        <v>2</v>
      </c>
      <c r="D2075" s="5">
        <v>3</v>
      </c>
    </row>
    <row r="2076" spans="1:8" x14ac:dyDescent="0.25">
      <c r="A2076">
        <v>2174</v>
      </c>
      <c r="C2076" s="2">
        <v>2</v>
      </c>
      <c r="D2076" s="5">
        <v>3</v>
      </c>
    </row>
    <row r="2077" spans="1:8" x14ac:dyDescent="0.25">
      <c r="A2077">
        <v>2175</v>
      </c>
      <c r="B2077" s="4">
        <v>1</v>
      </c>
      <c r="D2077" s="5">
        <v>3</v>
      </c>
      <c r="H2077" s="3" t="s">
        <v>233</v>
      </c>
    </row>
    <row r="2078" spans="1:8" x14ac:dyDescent="0.25">
      <c r="A2078">
        <v>2176</v>
      </c>
      <c r="B2078" s="4">
        <v>1</v>
      </c>
      <c r="D2078" s="5">
        <v>3</v>
      </c>
      <c r="H2078" s="3" t="s">
        <v>233</v>
      </c>
    </row>
    <row r="2079" spans="1:8" x14ac:dyDescent="0.25">
      <c r="A2079">
        <v>2177</v>
      </c>
      <c r="B2079" s="4">
        <v>1</v>
      </c>
      <c r="D2079" s="5">
        <v>3</v>
      </c>
      <c r="H2079" s="3" t="s">
        <v>233</v>
      </c>
    </row>
    <row r="2080" spans="1:8" x14ac:dyDescent="0.25">
      <c r="A2080">
        <v>2178</v>
      </c>
      <c r="B2080" s="4">
        <v>1</v>
      </c>
      <c r="H2080" s="3" t="s">
        <v>233</v>
      </c>
    </row>
    <row r="2081" spans="1:8" x14ac:dyDescent="0.25">
      <c r="A2081">
        <v>2179</v>
      </c>
      <c r="B2081" s="4">
        <v>1</v>
      </c>
      <c r="H2081" s="3" t="s">
        <v>233</v>
      </c>
    </row>
    <row r="2082" spans="1:8" x14ac:dyDescent="0.25">
      <c r="A2082">
        <v>2180</v>
      </c>
      <c r="B2082" s="4">
        <v>1</v>
      </c>
      <c r="H2082" s="3" t="s">
        <v>233</v>
      </c>
    </row>
    <row r="2083" spans="1:8" x14ac:dyDescent="0.25">
      <c r="A2083">
        <v>2181</v>
      </c>
      <c r="B2083" s="4">
        <v>1</v>
      </c>
      <c r="H2083" s="3" t="s">
        <v>233</v>
      </c>
    </row>
    <row r="2084" spans="1:8" x14ac:dyDescent="0.25">
      <c r="A2084">
        <v>2182</v>
      </c>
      <c r="B2084" s="4">
        <v>1</v>
      </c>
      <c r="H2084" s="3" t="s">
        <v>233</v>
      </c>
    </row>
    <row r="2085" spans="1:8" x14ac:dyDescent="0.25">
      <c r="A2085">
        <v>2183</v>
      </c>
      <c r="B2085" s="4">
        <v>1</v>
      </c>
      <c r="H2085" s="3" t="s">
        <v>233</v>
      </c>
    </row>
    <row r="2086" spans="1:8" x14ac:dyDescent="0.25">
      <c r="A2086">
        <v>2184</v>
      </c>
      <c r="B2086" s="4">
        <v>1</v>
      </c>
      <c r="C2086" s="2">
        <v>2</v>
      </c>
      <c r="H2086" s="3" t="s">
        <v>233</v>
      </c>
    </row>
    <row r="2087" spans="1:8" x14ac:dyDescent="0.25">
      <c r="A2087">
        <v>2185</v>
      </c>
      <c r="B2087" s="4">
        <v>1</v>
      </c>
      <c r="C2087" s="2">
        <v>2</v>
      </c>
      <c r="H2087" s="3" t="s">
        <v>233</v>
      </c>
    </row>
    <row r="2088" spans="1:8" x14ac:dyDescent="0.25">
      <c r="A2088">
        <v>2186</v>
      </c>
      <c r="B2088" s="4">
        <v>1</v>
      </c>
      <c r="C2088" s="2">
        <v>2</v>
      </c>
      <c r="H2088" s="3" t="s">
        <v>233</v>
      </c>
    </row>
    <row r="2089" spans="1:8" x14ac:dyDescent="0.25">
      <c r="A2089">
        <v>2187</v>
      </c>
      <c r="B2089" s="4">
        <v>1</v>
      </c>
      <c r="C2089" s="2">
        <v>2</v>
      </c>
      <c r="D2089" s="5">
        <v>3</v>
      </c>
      <c r="H2089" s="3" t="s">
        <v>233</v>
      </c>
    </row>
    <row r="2090" spans="1:8" x14ac:dyDescent="0.25">
      <c r="A2090">
        <v>2188</v>
      </c>
      <c r="C2090" s="2">
        <v>2</v>
      </c>
      <c r="D2090" s="5">
        <v>3</v>
      </c>
    </row>
    <row r="2091" spans="1:8" x14ac:dyDescent="0.25">
      <c r="A2091">
        <v>2189</v>
      </c>
      <c r="C2091" s="2">
        <v>2</v>
      </c>
      <c r="D2091" s="5">
        <v>3</v>
      </c>
    </row>
    <row r="2092" spans="1:8" x14ac:dyDescent="0.25">
      <c r="A2092">
        <v>2190</v>
      </c>
      <c r="C2092" s="2">
        <v>2</v>
      </c>
      <c r="D2092" s="5">
        <v>3</v>
      </c>
    </row>
    <row r="2093" spans="1:8" x14ac:dyDescent="0.25">
      <c r="A2093">
        <v>2191</v>
      </c>
      <c r="C2093" s="2">
        <v>2</v>
      </c>
      <c r="D2093" s="5">
        <v>3</v>
      </c>
    </row>
    <row r="2094" spans="1:8" x14ac:dyDescent="0.25">
      <c r="A2094">
        <v>2192</v>
      </c>
      <c r="C2094" s="2">
        <v>2</v>
      </c>
      <c r="D2094" s="5">
        <v>3</v>
      </c>
    </row>
    <row r="2095" spans="1:8" x14ac:dyDescent="0.25">
      <c r="A2095">
        <v>2193</v>
      </c>
      <c r="C2095" s="2">
        <v>2</v>
      </c>
      <c r="D2095" s="5">
        <v>3</v>
      </c>
    </row>
    <row r="2096" spans="1:8" x14ac:dyDescent="0.25">
      <c r="A2096">
        <v>2194</v>
      </c>
      <c r="C2096" s="2">
        <v>2</v>
      </c>
      <c r="D2096" s="5">
        <v>3</v>
      </c>
    </row>
    <row r="2097" spans="1:5" x14ac:dyDescent="0.25">
      <c r="A2097">
        <v>2195</v>
      </c>
      <c r="C2097" s="2">
        <v>2</v>
      </c>
      <c r="D2097" s="5">
        <v>3</v>
      </c>
    </row>
    <row r="2098" spans="1:5" x14ac:dyDescent="0.25">
      <c r="A2098">
        <v>2196</v>
      </c>
      <c r="C2098" s="2">
        <v>2</v>
      </c>
      <c r="D2098" s="5">
        <v>3</v>
      </c>
    </row>
    <row r="2099" spans="1:5" x14ac:dyDescent="0.25">
      <c r="A2099">
        <v>2197</v>
      </c>
      <c r="B2099" s="4">
        <v>1</v>
      </c>
      <c r="D2099" s="5">
        <v>3</v>
      </c>
    </row>
    <row r="2100" spans="1:5" x14ac:dyDescent="0.25">
      <c r="A2100">
        <v>2198</v>
      </c>
      <c r="B2100" s="4">
        <v>1</v>
      </c>
      <c r="D2100" s="5">
        <v>3</v>
      </c>
    </row>
    <row r="2101" spans="1:5" x14ac:dyDescent="0.25">
      <c r="A2101">
        <v>2199</v>
      </c>
      <c r="B2101" s="4">
        <v>1</v>
      </c>
      <c r="D2101" s="5">
        <v>3</v>
      </c>
    </row>
    <row r="2102" spans="1:5" x14ac:dyDescent="0.25">
      <c r="A2102">
        <v>2200</v>
      </c>
      <c r="B2102" s="4">
        <v>1</v>
      </c>
      <c r="D2102" s="5">
        <v>3</v>
      </c>
    </row>
    <row r="2103" spans="1:5" x14ac:dyDescent="0.25">
      <c r="A2103">
        <v>2201</v>
      </c>
      <c r="B2103" s="4">
        <v>1</v>
      </c>
    </row>
    <row r="2104" spans="1:5" x14ac:dyDescent="0.25">
      <c r="A2104">
        <v>2202</v>
      </c>
      <c r="B2104" s="4">
        <v>1</v>
      </c>
      <c r="E2104" s="3">
        <v>4</v>
      </c>
    </row>
    <row r="2105" spans="1:5" x14ac:dyDescent="0.25">
      <c r="A2105">
        <v>2203</v>
      </c>
      <c r="B2105" s="4">
        <v>1</v>
      </c>
      <c r="E2105" s="3">
        <v>4</v>
      </c>
    </row>
    <row r="2106" spans="1:5" x14ac:dyDescent="0.25">
      <c r="A2106">
        <v>2204</v>
      </c>
      <c r="B2106" s="4">
        <v>1</v>
      </c>
      <c r="E2106" s="3">
        <v>4</v>
      </c>
    </row>
    <row r="2107" spans="1:5" x14ac:dyDescent="0.25">
      <c r="A2107">
        <v>2205</v>
      </c>
      <c r="B2107" s="4">
        <v>1</v>
      </c>
      <c r="E2107" s="3">
        <v>4</v>
      </c>
    </row>
    <row r="2108" spans="1:5" x14ac:dyDescent="0.25">
      <c r="A2108">
        <v>2206</v>
      </c>
      <c r="B2108" s="4">
        <v>1</v>
      </c>
      <c r="E2108" s="3">
        <v>4</v>
      </c>
    </row>
    <row r="2109" spans="1:5" x14ac:dyDescent="0.25">
      <c r="A2109">
        <v>2207</v>
      </c>
      <c r="B2109" s="4">
        <v>1</v>
      </c>
      <c r="E2109" s="3">
        <v>4</v>
      </c>
    </row>
    <row r="2110" spans="1:5" x14ac:dyDescent="0.25">
      <c r="A2110">
        <v>2208</v>
      </c>
      <c r="B2110" s="4">
        <v>1</v>
      </c>
      <c r="C2110" s="2">
        <v>2</v>
      </c>
      <c r="E2110" s="3">
        <v>4</v>
      </c>
    </row>
    <row r="2111" spans="1:5" x14ac:dyDescent="0.25">
      <c r="A2111">
        <v>2209</v>
      </c>
      <c r="B2111" s="4">
        <v>1</v>
      </c>
      <c r="C2111" s="2">
        <v>2</v>
      </c>
      <c r="E2111" s="3">
        <v>4</v>
      </c>
    </row>
    <row r="2112" spans="1:5" x14ac:dyDescent="0.25">
      <c r="A2112">
        <v>2210</v>
      </c>
      <c r="B2112" s="4">
        <v>1</v>
      </c>
      <c r="C2112" s="2">
        <v>2</v>
      </c>
      <c r="E2112" s="3">
        <v>4</v>
      </c>
    </row>
    <row r="2113" spans="1:5" x14ac:dyDescent="0.25">
      <c r="A2113">
        <v>2211</v>
      </c>
      <c r="C2113" s="2">
        <v>2</v>
      </c>
      <c r="E2113" s="3">
        <v>4</v>
      </c>
    </row>
    <row r="2114" spans="1:5" x14ac:dyDescent="0.25">
      <c r="A2114">
        <v>2212</v>
      </c>
      <c r="C2114" s="2">
        <v>2</v>
      </c>
      <c r="D2114" s="5">
        <v>3</v>
      </c>
      <c r="E2114" s="3">
        <v>4</v>
      </c>
    </row>
    <row r="2115" spans="1:5" x14ac:dyDescent="0.25">
      <c r="A2115">
        <v>2213</v>
      </c>
      <c r="C2115" s="2">
        <v>2</v>
      </c>
      <c r="D2115" s="5">
        <v>3</v>
      </c>
      <c r="E2115" s="3">
        <v>4</v>
      </c>
    </row>
    <row r="2116" spans="1:5" x14ac:dyDescent="0.25">
      <c r="A2116">
        <v>2214</v>
      </c>
      <c r="C2116" s="2">
        <v>2</v>
      </c>
      <c r="D2116" s="5">
        <v>3</v>
      </c>
      <c r="E2116" s="3">
        <v>4</v>
      </c>
    </row>
    <row r="2117" spans="1:5" x14ac:dyDescent="0.25">
      <c r="A2117">
        <v>2215</v>
      </c>
      <c r="C2117" s="2">
        <v>2</v>
      </c>
      <c r="D2117" s="5">
        <v>3</v>
      </c>
      <c r="E2117" s="3">
        <v>4</v>
      </c>
    </row>
    <row r="2118" spans="1:5" x14ac:dyDescent="0.25">
      <c r="A2118">
        <v>2216</v>
      </c>
      <c r="C2118" s="2">
        <v>2</v>
      </c>
      <c r="D2118" s="5">
        <v>3</v>
      </c>
      <c r="E2118" s="3">
        <v>4</v>
      </c>
    </row>
    <row r="2119" spans="1:5" x14ac:dyDescent="0.25">
      <c r="A2119">
        <v>2217</v>
      </c>
      <c r="C2119" s="2">
        <v>2</v>
      </c>
      <c r="D2119" s="5">
        <v>3</v>
      </c>
      <c r="E2119" s="3">
        <v>4</v>
      </c>
    </row>
    <row r="2120" spans="1:5" x14ac:dyDescent="0.25">
      <c r="A2120">
        <v>2218</v>
      </c>
      <c r="C2120" s="2">
        <v>2</v>
      </c>
      <c r="D2120" s="5">
        <v>3</v>
      </c>
    </row>
    <row r="2121" spans="1:5" x14ac:dyDescent="0.25">
      <c r="A2121">
        <v>2219</v>
      </c>
      <c r="C2121" s="2">
        <v>2</v>
      </c>
      <c r="D2121" s="5">
        <v>3</v>
      </c>
    </row>
    <row r="2122" spans="1:5" x14ac:dyDescent="0.25">
      <c r="A2122">
        <v>2220</v>
      </c>
      <c r="C2122" s="2">
        <v>2</v>
      </c>
      <c r="D2122" s="5">
        <v>3</v>
      </c>
    </row>
    <row r="2123" spans="1:5" x14ac:dyDescent="0.25">
      <c r="A2123">
        <v>2221</v>
      </c>
      <c r="B2123" s="4">
        <v>1</v>
      </c>
      <c r="C2123" s="2">
        <v>2</v>
      </c>
      <c r="D2123" s="5">
        <v>3</v>
      </c>
    </row>
    <row r="2124" spans="1:5" x14ac:dyDescent="0.25">
      <c r="A2124">
        <v>2222</v>
      </c>
      <c r="B2124" s="4">
        <v>1</v>
      </c>
      <c r="C2124" s="2">
        <v>2</v>
      </c>
      <c r="D2124" s="5">
        <v>3</v>
      </c>
    </row>
    <row r="2125" spans="1:5" x14ac:dyDescent="0.25">
      <c r="A2125">
        <v>2223</v>
      </c>
      <c r="B2125" s="4">
        <v>1</v>
      </c>
      <c r="D2125" s="5">
        <v>3</v>
      </c>
    </row>
    <row r="2126" spans="1:5" x14ac:dyDescent="0.25">
      <c r="A2126">
        <v>2224</v>
      </c>
      <c r="B2126" s="4">
        <v>1</v>
      </c>
      <c r="D2126" s="5">
        <v>3</v>
      </c>
    </row>
    <row r="2127" spans="1:5" x14ac:dyDescent="0.25">
      <c r="A2127">
        <v>2225</v>
      </c>
      <c r="B2127" s="4">
        <v>1</v>
      </c>
      <c r="D2127" s="5">
        <v>3</v>
      </c>
    </row>
    <row r="2128" spans="1:5" x14ac:dyDescent="0.25">
      <c r="A2128">
        <v>2226</v>
      </c>
      <c r="B2128" s="4">
        <v>1</v>
      </c>
      <c r="D2128" s="5">
        <v>3</v>
      </c>
    </row>
    <row r="2129" spans="1:7" x14ac:dyDescent="0.25">
      <c r="A2129">
        <v>2227</v>
      </c>
      <c r="B2129" s="4">
        <v>1</v>
      </c>
      <c r="E2129" s="3">
        <v>4</v>
      </c>
    </row>
    <row r="2130" spans="1:7" x14ac:dyDescent="0.25">
      <c r="A2130">
        <v>2228</v>
      </c>
      <c r="B2130" s="4">
        <v>1</v>
      </c>
      <c r="E2130" s="3">
        <v>4</v>
      </c>
    </row>
    <row r="2131" spans="1:7" x14ac:dyDescent="0.25">
      <c r="A2131">
        <v>2229</v>
      </c>
      <c r="B2131" s="4">
        <v>1</v>
      </c>
      <c r="E2131" s="3">
        <v>4</v>
      </c>
    </row>
    <row r="2132" spans="1:7" x14ac:dyDescent="0.25">
      <c r="A2132">
        <v>2230</v>
      </c>
      <c r="B2132" s="4">
        <v>1</v>
      </c>
      <c r="E2132" s="3">
        <v>4</v>
      </c>
    </row>
    <row r="2133" spans="1:7" x14ac:dyDescent="0.25">
      <c r="A2133">
        <v>2231</v>
      </c>
      <c r="B2133" s="4">
        <v>1</v>
      </c>
      <c r="E2133" s="3">
        <v>4</v>
      </c>
    </row>
    <row r="2134" spans="1:7" x14ac:dyDescent="0.25">
      <c r="A2134">
        <v>2232</v>
      </c>
      <c r="B2134" s="4">
        <v>1</v>
      </c>
      <c r="E2134" s="3">
        <v>4</v>
      </c>
    </row>
    <row r="2135" spans="1:7" x14ac:dyDescent="0.25">
      <c r="A2135">
        <v>2233</v>
      </c>
      <c r="B2135" s="4">
        <v>1</v>
      </c>
      <c r="C2135" s="2">
        <v>2</v>
      </c>
      <c r="E2135" s="3">
        <v>4</v>
      </c>
    </row>
    <row r="2136" spans="1:7" x14ac:dyDescent="0.25">
      <c r="A2136">
        <v>2234</v>
      </c>
      <c r="B2136" s="4">
        <v>1</v>
      </c>
      <c r="C2136" s="2">
        <v>2</v>
      </c>
      <c r="E2136" s="3">
        <v>4</v>
      </c>
    </row>
    <row r="2137" spans="1:7" x14ac:dyDescent="0.25">
      <c r="A2137">
        <v>2235</v>
      </c>
      <c r="B2137" s="4">
        <v>1</v>
      </c>
      <c r="C2137" s="2">
        <v>2</v>
      </c>
      <c r="E2137" s="3">
        <v>4</v>
      </c>
    </row>
    <row r="2138" spans="1:7" x14ac:dyDescent="0.25">
      <c r="A2138">
        <v>2236</v>
      </c>
      <c r="B2138" s="4">
        <v>1</v>
      </c>
      <c r="C2138" s="2">
        <v>2</v>
      </c>
      <c r="E2138" s="3">
        <v>4</v>
      </c>
    </row>
    <row r="2139" spans="1:7" x14ac:dyDescent="0.25">
      <c r="A2139">
        <v>2237</v>
      </c>
      <c r="C2139" s="2">
        <v>2</v>
      </c>
      <c r="E2139" s="3">
        <v>4</v>
      </c>
    </row>
    <row r="2140" spans="1:7" x14ac:dyDescent="0.25">
      <c r="A2140">
        <v>2238</v>
      </c>
      <c r="C2140" s="2">
        <v>2</v>
      </c>
      <c r="E2140" s="3">
        <v>4</v>
      </c>
    </row>
    <row r="2141" spans="1:7" x14ac:dyDescent="0.25">
      <c r="A2141">
        <v>2239</v>
      </c>
      <c r="C2141" s="2">
        <v>2</v>
      </c>
      <c r="E2141" s="3">
        <v>4</v>
      </c>
      <c r="G2141" s="5" t="s">
        <v>234</v>
      </c>
    </row>
    <row r="2142" spans="1:7" x14ac:dyDescent="0.25">
      <c r="A2142">
        <v>2240</v>
      </c>
      <c r="C2142" s="2">
        <v>2</v>
      </c>
      <c r="E2142" s="3">
        <v>4</v>
      </c>
      <c r="G2142" s="5" t="s">
        <v>234</v>
      </c>
    </row>
    <row r="2143" spans="1:7" x14ac:dyDescent="0.25">
      <c r="A2143">
        <v>2241</v>
      </c>
      <c r="C2143" s="2">
        <v>2</v>
      </c>
      <c r="E2143" s="3">
        <v>4</v>
      </c>
      <c r="G2143" s="5" t="s">
        <v>234</v>
      </c>
    </row>
    <row r="2144" spans="1:7" x14ac:dyDescent="0.25">
      <c r="A2144">
        <v>2242</v>
      </c>
      <c r="C2144" s="2">
        <v>2</v>
      </c>
      <c r="E2144" s="3">
        <v>4</v>
      </c>
      <c r="G2144" s="5" t="s">
        <v>234</v>
      </c>
    </row>
    <row r="2145" spans="1:7" x14ac:dyDescent="0.25">
      <c r="A2145">
        <v>2243</v>
      </c>
      <c r="C2145" s="2">
        <v>2</v>
      </c>
      <c r="E2145" s="3">
        <v>4</v>
      </c>
      <c r="G2145" s="5" t="s">
        <v>234</v>
      </c>
    </row>
    <row r="2146" spans="1:7" x14ac:dyDescent="0.25">
      <c r="A2146">
        <v>2244</v>
      </c>
      <c r="C2146" s="2">
        <v>2</v>
      </c>
      <c r="E2146" s="3">
        <v>4</v>
      </c>
      <c r="G2146" s="5" t="s">
        <v>234</v>
      </c>
    </row>
    <row r="2147" spans="1:7" x14ac:dyDescent="0.25">
      <c r="A2147">
        <v>2245</v>
      </c>
      <c r="C2147" s="2">
        <v>2</v>
      </c>
      <c r="G2147" s="5" t="s">
        <v>234</v>
      </c>
    </row>
    <row r="2148" spans="1:7" x14ac:dyDescent="0.25">
      <c r="A2148">
        <v>2246</v>
      </c>
      <c r="C2148" s="2">
        <v>2</v>
      </c>
      <c r="G2148" s="5" t="s">
        <v>234</v>
      </c>
    </row>
    <row r="2149" spans="1:7" x14ac:dyDescent="0.25">
      <c r="A2149">
        <v>2247</v>
      </c>
      <c r="B2149" s="4">
        <v>1</v>
      </c>
      <c r="C2149" s="2">
        <v>2</v>
      </c>
      <c r="G2149" s="5" t="s">
        <v>234</v>
      </c>
    </row>
    <row r="2150" spans="1:7" x14ac:dyDescent="0.25">
      <c r="A2150">
        <v>2248</v>
      </c>
      <c r="B2150" s="4">
        <v>1</v>
      </c>
      <c r="C2150" s="2">
        <v>2</v>
      </c>
      <c r="G2150" s="5" t="s">
        <v>234</v>
      </c>
    </row>
    <row r="2151" spans="1:7" x14ac:dyDescent="0.25">
      <c r="A2151">
        <v>2249</v>
      </c>
      <c r="B2151" s="4">
        <v>1</v>
      </c>
      <c r="C2151" s="2">
        <v>2</v>
      </c>
      <c r="G2151" s="5" t="s">
        <v>234</v>
      </c>
    </row>
    <row r="2152" spans="1:7" x14ac:dyDescent="0.25">
      <c r="A2152">
        <v>2250</v>
      </c>
      <c r="B2152" s="4">
        <v>1</v>
      </c>
      <c r="C2152" s="2">
        <v>2</v>
      </c>
      <c r="G2152" s="5" t="s">
        <v>234</v>
      </c>
    </row>
    <row r="2153" spans="1:7" x14ac:dyDescent="0.25">
      <c r="A2153">
        <v>2251</v>
      </c>
      <c r="B2153" s="4">
        <v>1</v>
      </c>
      <c r="C2153" s="2">
        <v>2</v>
      </c>
      <c r="G2153" s="5" t="s">
        <v>234</v>
      </c>
    </row>
    <row r="2154" spans="1:7" x14ac:dyDescent="0.25">
      <c r="A2154">
        <v>2252</v>
      </c>
      <c r="B2154" s="4">
        <v>1</v>
      </c>
      <c r="C2154" s="2">
        <v>2</v>
      </c>
      <c r="G2154" s="5" t="s">
        <v>234</v>
      </c>
    </row>
    <row r="2155" spans="1:7" x14ac:dyDescent="0.25">
      <c r="A2155">
        <v>2253</v>
      </c>
      <c r="B2155" s="4">
        <v>1</v>
      </c>
      <c r="G2155" s="5" t="s">
        <v>234</v>
      </c>
    </row>
    <row r="2156" spans="1:7" x14ac:dyDescent="0.25">
      <c r="A2156">
        <v>2254</v>
      </c>
      <c r="B2156" s="4">
        <v>1</v>
      </c>
      <c r="G2156" s="5" t="s">
        <v>234</v>
      </c>
    </row>
    <row r="2157" spans="1:7" x14ac:dyDescent="0.25">
      <c r="A2157">
        <v>2255</v>
      </c>
      <c r="B2157" s="4">
        <v>1</v>
      </c>
      <c r="E2157" s="3">
        <v>4</v>
      </c>
      <c r="G2157" s="5" t="s">
        <v>234</v>
      </c>
    </row>
    <row r="2158" spans="1:7" x14ac:dyDescent="0.25">
      <c r="A2158">
        <v>2256</v>
      </c>
      <c r="B2158" s="4">
        <v>1</v>
      </c>
      <c r="E2158" s="3">
        <v>4</v>
      </c>
    </row>
    <row r="2159" spans="1:7" x14ac:dyDescent="0.25">
      <c r="A2159">
        <v>2257</v>
      </c>
      <c r="B2159" s="4">
        <v>1</v>
      </c>
      <c r="E2159" s="3">
        <v>4</v>
      </c>
    </row>
    <row r="2160" spans="1:7" x14ac:dyDescent="0.25">
      <c r="A2160">
        <v>2258</v>
      </c>
      <c r="B2160" s="4">
        <v>1</v>
      </c>
      <c r="E2160" s="3">
        <v>4</v>
      </c>
    </row>
    <row r="2161" spans="1:5" x14ac:dyDescent="0.25">
      <c r="A2161">
        <v>2259</v>
      </c>
      <c r="B2161" s="4">
        <v>1</v>
      </c>
      <c r="E2161" s="3">
        <v>4</v>
      </c>
    </row>
    <row r="2162" spans="1:5" x14ac:dyDescent="0.25">
      <c r="A2162">
        <v>2260</v>
      </c>
      <c r="B2162" s="4">
        <v>1</v>
      </c>
      <c r="E2162" s="3">
        <v>4</v>
      </c>
    </row>
    <row r="2163" spans="1:5" x14ac:dyDescent="0.25">
      <c r="A2163">
        <v>2261</v>
      </c>
      <c r="B2163" s="4">
        <v>1</v>
      </c>
      <c r="E2163" s="3">
        <v>4</v>
      </c>
    </row>
    <row r="2164" spans="1:5" x14ac:dyDescent="0.25">
      <c r="A2164">
        <v>2262</v>
      </c>
      <c r="B2164" s="4">
        <v>1</v>
      </c>
      <c r="E2164" s="3">
        <v>4</v>
      </c>
    </row>
    <row r="2165" spans="1:5" x14ac:dyDescent="0.25">
      <c r="A2165">
        <v>2263</v>
      </c>
      <c r="B2165" s="4">
        <v>1</v>
      </c>
      <c r="E2165" s="3">
        <v>4</v>
      </c>
    </row>
    <row r="2166" spans="1:5" x14ac:dyDescent="0.25">
      <c r="A2166">
        <v>2264</v>
      </c>
      <c r="B2166" s="4">
        <v>1</v>
      </c>
      <c r="C2166" s="2">
        <v>2</v>
      </c>
      <c r="E2166" s="3">
        <v>4</v>
      </c>
    </row>
    <row r="2167" spans="1:5" x14ac:dyDescent="0.25">
      <c r="A2167">
        <v>2265</v>
      </c>
      <c r="B2167" s="4">
        <v>1</v>
      </c>
      <c r="C2167" s="2">
        <v>2</v>
      </c>
      <c r="E2167" s="3">
        <v>4</v>
      </c>
    </row>
    <row r="2168" spans="1:5" x14ac:dyDescent="0.25">
      <c r="A2168">
        <v>2266</v>
      </c>
      <c r="B2168" s="4">
        <v>1</v>
      </c>
      <c r="C2168" s="2">
        <v>2</v>
      </c>
      <c r="E2168" s="3">
        <v>4</v>
      </c>
    </row>
    <row r="2169" spans="1:5" x14ac:dyDescent="0.25">
      <c r="A2169">
        <v>2267</v>
      </c>
      <c r="B2169" s="4">
        <v>1</v>
      </c>
      <c r="C2169" s="2">
        <v>2</v>
      </c>
      <c r="E2169" s="3">
        <v>4</v>
      </c>
    </row>
    <row r="2170" spans="1:5" x14ac:dyDescent="0.25">
      <c r="A2170">
        <v>2268</v>
      </c>
      <c r="B2170" s="4">
        <v>1</v>
      </c>
      <c r="C2170" s="2">
        <v>2</v>
      </c>
      <c r="D2170" s="5">
        <v>3</v>
      </c>
      <c r="E2170" s="3">
        <v>4</v>
      </c>
    </row>
    <row r="2171" spans="1:5" x14ac:dyDescent="0.25">
      <c r="A2171">
        <v>2269</v>
      </c>
      <c r="B2171" s="4">
        <v>1</v>
      </c>
      <c r="C2171" s="2">
        <v>2</v>
      </c>
      <c r="D2171" s="5">
        <v>3</v>
      </c>
      <c r="E2171" s="3">
        <v>4</v>
      </c>
    </row>
    <row r="2172" spans="1:5" x14ac:dyDescent="0.25">
      <c r="A2172">
        <v>2270</v>
      </c>
      <c r="B2172" s="4">
        <v>1</v>
      </c>
      <c r="C2172" s="2">
        <v>2</v>
      </c>
      <c r="D2172" s="5">
        <v>3</v>
      </c>
      <c r="E2172" s="3">
        <v>4</v>
      </c>
    </row>
    <row r="2173" spans="1:5" x14ac:dyDescent="0.25">
      <c r="A2173">
        <v>2271</v>
      </c>
      <c r="C2173" s="2">
        <v>2</v>
      </c>
      <c r="D2173" s="5">
        <v>3</v>
      </c>
      <c r="E2173" s="3">
        <v>4</v>
      </c>
    </row>
    <row r="2174" spans="1:5" x14ac:dyDescent="0.25">
      <c r="A2174">
        <v>2272</v>
      </c>
      <c r="C2174" s="2">
        <v>2</v>
      </c>
      <c r="D2174" s="5">
        <v>3</v>
      </c>
      <c r="E2174" s="3">
        <v>4</v>
      </c>
    </row>
    <row r="2175" spans="1:5" x14ac:dyDescent="0.25">
      <c r="A2175">
        <v>2273</v>
      </c>
      <c r="C2175" s="2">
        <v>2</v>
      </c>
      <c r="D2175" s="5">
        <v>3</v>
      </c>
      <c r="E2175" s="3">
        <v>4</v>
      </c>
    </row>
    <row r="2176" spans="1:5" x14ac:dyDescent="0.25">
      <c r="A2176">
        <v>2274</v>
      </c>
      <c r="C2176" s="2">
        <v>2</v>
      </c>
      <c r="D2176" s="5">
        <v>3</v>
      </c>
    </row>
    <row r="2177" spans="1:6" x14ac:dyDescent="0.25">
      <c r="A2177">
        <v>2275</v>
      </c>
      <c r="C2177" s="2">
        <v>2</v>
      </c>
      <c r="D2177" s="5">
        <v>3</v>
      </c>
      <c r="F2177" t="s">
        <v>22</v>
      </c>
    </row>
    <row r="2178" spans="1:6" x14ac:dyDescent="0.25">
      <c r="A2178">
        <v>2276</v>
      </c>
    </row>
    <row r="2179" spans="1:6" x14ac:dyDescent="0.25">
      <c r="A2179">
        <v>2277</v>
      </c>
      <c r="F2179" t="s">
        <v>22</v>
      </c>
    </row>
    <row r="2180" spans="1:6" x14ac:dyDescent="0.25">
      <c r="A2180">
        <v>2278</v>
      </c>
      <c r="C2180" s="2">
        <v>2</v>
      </c>
    </row>
    <row r="2181" spans="1:6" x14ac:dyDescent="0.25">
      <c r="A2181">
        <v>2279</v>
      </c>
      <c r="C2181" s="2">
        <v>2</v>
      </c>
    </row>
    <row r="2182" spans="1:6" x14ac:dyDescent="0.25">
      <c r="A2182">
        <v>2280</v>
      </c>
      <c r="C2182" s="2">
        <v>2</v>
      </c>
    </row>
    <row r="2183" spans="1:6" x14ac:dyDescent="0.25">
      <c r="A2183">
        <v>2281</v>
      </c>
      <c r="C2183" s="2">
        <v>2</v>
      </c>
    </row>
    <row r="2184" spans="1:6" x14ac:dyDescent="0.25">
      <c r="A2184">
        <v>2282</v>
      </c>
      <c r="C2184" s="2">
        <v>2</v>
      </c>
    </row>
    <row r="2185" spans="1:6" x14ac:dyDescent="0.25">
      <c r="A2185">
        <v>2283</v>
      </c>
      <c r="C2185" s="2">
        <v>2</v>
      </c>
    </row>
    <row r="2186" spans="1:6" x14ac:dyDescent="0.25">
      <c r="A2186">
        <v>2284</v>
      </c>
      <c r="C2186" s="2">
        <v>2</v>
      </c>
    </row>
    <row r="2187" spans="1:6" x14ac:dyDescent="0.25">
      <c r="A2187">
        <v>2285</v>
      </c>
      <c r="C2187" s="2">
        <v>2</v>
      </c>
      <c r="E2187" s="3">
        <v>4</v>
      </c>
    </row>
    <row r="2188" spans="1:6" x14ac:dyDescent="0.25">
      <c r="A2188">
        <v>2286</v>
      </c>
      <c r="C2188" s="2">
        <v>2</v>
      </c>
      <c r="E2188" s="3">
        <v>4</v>
      </c>
    </row>
    <row r="2189" spans="1:6" x14ac:dyDescent="0.25">
      <c r="A2189">
        <v>2287</v>
      </c>
      <c r="C2189" s="2">
        <v>2</v>
      </c>
      <c r="E2189" s="3">
        <v>4</v>
      </c>
    </row>
    <row r="2190" spans="1:6" x14ac:dyDescent="0.25">
      <c r="A2190">
        <v>2288</v>
      </c>
      <c r="C2190" s="2">
        <v>2</v>
      </c>
      <c r="E2190" s="3">
        <v>4</v>
      </c>
    </row>
    <row r="2191" spans="1:6" x14ac:dyDescent="0.25">
      <c r="A2191">
        <v>2289</v>
      </c>
      <c r="C2191" s="2">
        <v>2</v>
      </c>
      <c r="E2191" s="3">
        <v>4</v>
      </c>
    </row>
    <row r="2192" spans="1:6" x14ac:dyDescent="0.25">
      <c r="A2192">
        <v>2290</v>
      </c>
      <c r="C2192" s="2">
        <v>2</v>
      </c>
      <c r="E2192" s="3">
        <v>4</v>
      </c>
    </row>
    <row r="2193" spans="1:5" x14ac:dyDescent="0.25">
      <c r="A2193">
        <v>2291</v>
      </c>
      <c r="C2193" s="2">
        <v>2</v>
      </c>
      <c r="E2193" s="3">
        <v>4</v>
      </c>
    </row>
    <row r="2194" spans="1:5" x14ac:dyDescent="0.25">
      <c r="A2194">
        <v>2292</v>
      </c>
      <c r="C2194" s="2">
        <v>2</v>
      </c>
      <c r="E2194" s="3">
        <v>4</v>
      </c>
    </row>
    <row r="2195" spans="1:5" x14ac:dyDescent="0.25">
      <c r="A2195">
        <v>2293</v>
      </c>
      <c r="B2195" s="4">
        <v>1</v>
      </c>
      <c r="C2195" s="2">
        <v>2</v>
      </c>
      <c r="E2195" s="3">
        <v>4</v>
      </c>
    </row>
    <row r="2196" spans="1:5" x14ac:dyDescent="0.25">
      <c r="A2196">
        <v>2294</v>
      </c>
      <c r="B2196" s="4">
        <v>1</v>
      </c>
      <c r="E2196" s="3">
        <v>4</v>
      </c>
    </row>
    <row r="2197" spans="1:5" x14ac:dyDescent="0.25">
      <c r="A2197">
        <v>2295</v>
      </c>
      <c r="B2197" s="4">
        <v>1</v>
      </c>
      <c r="E2197" s="3">
        <v>4</v>
      </c>
    </row>
    <row r="2198" spans="1:5" x14ac:dyDescent="0.25">
      <c r="A2198">
        <v>2296</v>
      </c>
      <c r="B2198" s="4">
        <v>1</v>
      </c>
      <c r="E2198" s="3">
        <v>4</v>
      </c>
    </row>
    <row r="2199" spans="1:5" x14ac:dyDescent="0.25">
      <c r="A2199">
        <v>2297</v>
      </c>
      <c r="B2199" s="4">
        <v>1</v>
      </c>
      <c r="E2199" s="3">
        <v>4</v>
      </c>
    </row>
    <row r="2200" spans="1:5" x14ac:dyDescent="0.25">
      <c r="A2200">
        <v>2298</v>
      </c>
      <c r="B2200" s="4">
        <v>1</v>
      </c>
      <c r="E2200" s="3">
        <v>4</v>
      </c>
    </row>
    <row r="2201" spans="1:5" x14ac:dyDescent="0.25">
      <c r="A2201">
        <v>2299</v>
      </c>
      <c r="B2201" s="4">
        <v>1</v>
      </c>
    </row>
    <row r="2202" spans="1:5" x14ac:dyDescent="0.25">
      <c r="A2202">
        <v>2300</v>
      </c>
      <c r="B2202" s="4">
        <v>1</v>
      </c>
    </row>
    <row r="2203" spans="1:5" x14ac:dyDescent="0.25">
      <c r="A2203">
        <v>2301</v>
      </c>
      <c r="B2203" s="4">
        <v>1</v>
      </c>
      <c r="D2203" s="5">
        <v>3</v>
      </c>
    </row>
    <row r="2204" spans="1:5" x14ac:dyDescent="0.25">
      <c r="A2204">
        <v>2302</v>
      </c>
      <c r="B2204" s="4">
        <v>1</v>
      </c>
      <c r="D2204" s="5">
        <v>3</v>
      </c>
    </row>
    <row r="2205" spans="1:5" x14ac:dyDescent="0.25">
      <c r="A2205">
        <v>2303</v>
      </c>
      <c r="B2205" s="4">
        <v>1</v>
      </c>
      <c r="C2205" s="2">
        <v>2</v>
      </c>
      <c r="D2205" s="5">
        <v>3</v>
      </c>
    </row>
    <row r="2206" spans="1:5" x14ac:dyDescent="0.25">
      <c r="A2206">
        <v>2304</v>
      </c>
      <c r="B2206" s="4">
        <v>1</v>
      </c>
      <c r="C2206" s="2">
        <v>2</v>
      </c>
      <c r="D2206" s="5">
        <v>3</v>
      </c>
    </row>
    <row r="2207" spans="1:5" x14ac:dyDescent="0.25">
      <c r="A2207">
        <v>2305</v>
      </c>
      <c r="B2207" s="4">
        <v>1</v>
      </c>
      <c r="C2207" s="2">
        <v>2</v>
      </c>
      <c r="D2207" s="5">
        <v>3</v>
      </c>
    </row>
    <row r="2208" spans="1:5" x14ac:dyDescent="0.25">
      <c r="A2208">
        <v>2306</v>
      </c>
      <c r="B2208" s="4">
        <v>1</v>
      </c>
      <c r="C2208" s="2">
        <v>2</v>
      </c>
      <c r="D2208" s="5">
        <v>3</v>
      </c>
    </row>
    <row r="2209" spans="1:8" x14ac:dyDescent="0.25">
      <c r="A2209">
        <v>2307</v>
      </c>
      <c r="C2209" s="2">
        <v>2</v>
      </c>
      <c r="D2209" s="5">
        <v>3</v>
      </c>
    </row>
    <row r="2210" spans="1:8" x14ac:dyDescent="0.25">
      <c r="A2210">
        <v>2308</v>
      </c>
      <c r="C2210" s="2">
        <v>2</v>
      </c>
      <c r="D2210" s="5">
        <v>3</v>
      </c>
    </row>
    <row r="2211" spans="1:8" x14ac:dyDescent="0.25">
      <c r="A2211">
        <v>2309</v>
      </c>
      <c r="C2211" s="2">
        <v>2</v>
      </c>
      <c r="D2211" s="5">
        <v>3</v>
      </c>
    </row>
    <row r="2212" spans="1:8" x14ac:dyDescent="0.25">
      <c r="A2212">
        <v>2310</v>
      </c>
      <c r="C2212" s="2">
        <v>2</v>
      </c>
      <c r="D2212" s="5">
        <v>3</v>
      </c>
    </row>
    <row r="2213" spans="1:8" x14ac:dyDescent="0.25">
      <c r="A2213">
        <v>2311</v>
      </c>
      <c r="C2213" s="2">
        <v>2</v>
      </c>
      <c r="D2213" s="5">
        <v>3</v>
      </c>
      <c r="H2213" s="3" t="s">
        <v>233</v>
      </c>
    </row>
    <row r="2214" spans="1:8" x14ac:dyDescent="0.25">
      <c r="A2214">
        <v>2312</v>
      </c>
      <c r="C2214" s="2">
        <v>2</v>
      </c>
      <c r="H2214" s="3" t="s">
        <v>233</v>
      </c>
    </row>
    <row r="2215" spans="1:8" x14ac:dyDescent="0.25">
      <c r="A2215">
        <v>2313</v>
      </c>
      <c r="C2215" s="2">
        <v>2</v>
      </c>
      <c r="H2215" s="3" t="s">
        <v>233</v>
      </c>
    </row>
    <row r="2216" spans="1:8" x14ac:dyDescent="0.25">
      <c r="A2216">
        <v>2314</v>
      </c>
      <c r="C2216" s="2">
        <v>2</v>
      </c>
      <c r="H2216" s="3" t="s">
        <v>233</v>
      </c>
    </row>
    <row r="2217" spans="1:8" x14ac:dyDescent="0.25">
      <c r="A2217">
        <v>2315</v>
      </c>
      <c r="C2217" s="2">
        <v>2</v>
      </c>
      <c r="H2217" s="3" t="s">
        <v>233</v>
      </c>
    </row>
    <row r="2218" spans="1:8" x14ac:dyDescent="0.25">
      <c r="A2218">
        <v>2316</v>
      </c>
      <c r="B2218" s="4">
        <v>1</v>
      </c>
      <c r="C2218" s="2">
        <v>2</v>
      </c>
      <c r="H2218" s="3" t="s">
        <v>233</v>
      </c>
    </row>
    <row r="2219" spans="1:8" x14ac:dyDescent="0.25">
      <c r="A2219">
        <v>2317</v>
      </c>
      <c r="B2219" s="4">
        <v>1</v>
      </c>
      <c r="C2219" s="2">
        <v>2</v>
      </c>
      <c r="H2219" s="3" t="s">
        <v>233</v>
      </c>
    </row>
    <row r="2220" spans="1:8" x14ac:dyDescent="0.25">
      <c r="A2220">
        <v>2318</v>
      </c>
      <c r="B2220" s="4">
        <v>1</v>
      </c>
      <c r="C2220" s="2">
        <v>2</v>
      </c>
      <c r="H2220" s="3" t="s">
        <v>233</v>
      </c>
    </row>
    <row r="2221" spans="1:8" x14ac:dyDescent="0.25">
      <c r="A2221">
        <v>2319</v>
      </c>
      <c r="B2221" s="4">
        <v>1</v>
      </c>
      <c r="H2221" s="3" t="s">
        <v>233</v>
      </c>
    </row>
    <row r="2222" spans="1:8" x14ac:dyDescent="0.25">
      <c r="A2222">
        <v>2320</v>
      </c>
      <c r="B2222" s="4">
        <v>1</v>
      </c>
      <c r="H2222" s="3" t="s">
        <v>233</v>
      </c>
    </row>
    <row r="2223" spans="1:8" x14ac:dyDescent="0.25">
      <c r="A2223">
        <v>2321</v>
      </c>
      <c r="B2223" s="4">
        <v>1</v>
      </c>
    </row>
    <row r="2224" spans="1:8" x14ac:dyDescent="0.25">
      <c r="A2224">
        <v>2322</v>
      </c>
      <c r="B2224" s="4">
        <v>1</v>
      </c>
      <c r="D2224" s="5">
        <v>3</v>
      </c>
    </row>
    <row r="2225" spans="1:8" x14ac:dyDescent="0.25">
      <c r="A2225">
        <v>2323</v>
      </c>
      <c r="B2225" s="4">
        <v>1</v>
      </c>
      <c r="D2225" s="5">
        <v>3</v>
      </c>
    </row>
    <row r="2226" spans="1:8" x14ac:dyDescent="0.25">
      <c r="A2226">
        <v>2324</v>
      </c>
      <c r="B2226" s="4">
        <v>1</v>
      </c>
      <c r="D2226" s="5">
        <v>3</v>
      </c>
    </row>
    <row r="2227" spans="1:8" x14ac:dyDescent="0.25">
      <c r="A2227">
        <v>2325</v>
      </c>
      <c r="B2227" s="4">
        <v>1</v>
      </c>
      <c r="D2227" s="5">
        <v>3</v>
      </c>
    </row>
    <row r="2228" spans="1:8" x14ac:dyDescent="0.25">
      <c r="A2228">
        <v>2326</v>
      </c>
      <c r="B2228" s="4">
        <v>1</v>
      </c>
      <c r="D2228" s="5">
        <v>3</v>
      </c>
    </row>
    <row r="2229" spans="1:8" x14ac:dyDescent="0.25">
      <c r="A2229">
        <v>2327</v>
      </c>
      <c r="B2229" s="4">
        <v>1</v>
      </c>
      <c r="C2229" s="2">
        <v>2</v>
      </c>
      <c r="D2229" s="5">
        <v>3</v>
      </c>
    </row>
    <row r="2230" spans="1:8" x14ac:dyDescent="0.25">
      <c r="A2230">
        <v>2328</v>
      </c>
      <c r="B2230" s="4">
        <v>1</v>
      </c>
      <c r="C2230" s="2">
        <v>2</v>
      </c>
      <c r="D2230" s="5">
        <v>3</v>
      </c>
    </row>
    <row r="2231" spans="1:8" x14ac:dyDescent="0.25">
      <c r="A2231">
        <v>2329</v>
      </c>
      <c r="B2231" s="4">
        <v>1</v>
      </c>
      <c r="C2231" s="2">
        <v>2</v>
      </c>
      <c r="D2231" s="5">
        <v>3</v>
      </c>
    </row>
    <row r="2232" spans="1:8" x14ac:dyDescent="0.25">
      <c r="A2232">
        <v>2330</v>
      </c>
      <c r="B2232" s="4">
        <v>1</v>
      </c>
      <c r="C2232" s="2">
        <v>2</v>
      </c>
      <c r="D2232" s="5">
        <v>3</v>
      </c>
    </row>
    <row r="2233" spans="1:8" x14ac:dyDescent="0.25">
      <c r="A2233">
        <v>2331</v>
      </c>
      <c r="B2233" s="4">
        <v>1</v>
      </c>
      <c r="C2233" s="2">
        <v>2</v>
      </c>
      <c r="D2233" s="5">
        <v>3</v>
      </c>
    </row>
    <row r="2234" spans="1:8" x14ac:dyDescent="0.25">
      <c r="A2234">
        <v>2332</v>
      </c>
      <c r="B2234" s="4">
        <v>1</v>
      </c>
      <c r="C2234" s="2">
        <v>2</v>
      </c>
      <c r="D2234" s="5">
        <v>3</v>
      </c>
    </row>
    <row r="2235" spans="1:8" x14ac:dyDescent="0.25">
      <c r="A2235">
        <v>2333</v>
      </c>
      <c r="B2235" s="4">
        <v>1</v>
      </c>
      <c r="C2235" s="2">
        <v>2</v>
      </c>
      <c r="D2235" s="5">
        <v>3</v>
      </c>
    </row>
    <row r="2236" spans="1:8" x14ac:dyDescent="0.25">
      <c r="A2236">
        <v>2334</v>
      </c>
      <c r="C2236" s="2">
        <v>2</v>
      </c>
      <c r="D2236" s="5">
        <v>3</v>
      </c>
    </row>
    <row r="2237" spans="1:8" x14ac:dyDescent="0.25">
      <c r="A2237">
        <v>2335</v>
      </c>
      <c r="C2237" s="2">
        <v>2</v>
      </c>
      <c r="D2237" s="5">
        <v>3</v>
      </c>
    </row>
    <row r="2238" spans="1:8" x14ac:dyDescent="0.25">
      <c r="A2238">
        <v>2336</v>
      </c>
      <c r="C2238" s="2">
        <v>2</v>
      </c>
      <c r="D2238" s="5">
        <v>3</v>
      </c>
      <c r="H2238" s="3" t="s">
        <v>233</v>
      </c>
    </row>
    <row r="2239" spans="1:8" x14ac:dyDescent="0.25">
      <c r="A2239">
        <v>2337</v>
      </c>
      <c r="C2239" s="2">
        <v>2</v>
      </c>
      <c r="D2239" s="5">
        <v>3</v>
      </c>
      <c r="H2239" s="3" t="s">
        <v>233</v>
      </c>
    </row>
    <row r="2240" spans="1:8" x14ac:dyDescent="0.25">
      <c r="A2240">
        <v>2338</v>
      </c>
      <c r="C2240" s="2">
        <v>2</v>
      </c>
      <c r="D2240" s="5">
        <v>3</v>
      </c>
      <c r="H2240" s="3" t="s">
        <v>233</v>
      </c>
    </row>
    <row r="2241" spans="1:8" x14ac:dyDescent="0.25">
      <c r="A2241">
        <v>2339</v>
      </c>
      <c r="C2241" s="2">
        <v>2</v>
      </c>
      <c r="D2241" s="5">
        <v>3</v>
      </c>
      <c r="H2241" s="3" t="s">
        <v>233</v>
      </c>
    </row>
    <row r="2242" spans="1:8" x14ac:dyDescent="0.25">
      <c r="A2242">
        <v>2340</v>
      </c>
      <c r="C2242" s="2">
        <v>2</v>
      </c>
      <c r="D2242" s="5">
        <v>3</v>
      </c>
      <c r="H2242" s="3" t="s">
        <v>233</v>
      </c>
    </row>
    <row r="2243" spans="1:8" x14ac:dyDescent="0.25">
      <c r="A2243">
        <v>2341</v>
      </c>
      <c r="C2243" s="2">
        <v>2</v>
      </c>
      <c r="D2243" s="5">
        <v>3</v>
      </c>
      <c r="H2243" s="3" t="s">
        <v>233</v>
      </c>
    </row>
    <row r="2244" spans="1:8" x14ac:dyDescent="0.25">
      <c r="A2244">
        <v>2342</v>
      </c>
      <c r="C2244" s="2">
        <v>2</v>
      </c>
      <c r="D2244" s="5">
        <v>3</v>
      </c>
      <c r="H2244" s="3" t="s">
        <v>233</v>
      </c>
    </row>
    <row r="2245" spans="1:8" x14ac:dyDescent="0.25">
      <c r="A2245">
        <v>2343</v>
      </c>
      <c r="C2245" s="2">
        <v>2</v>
      </c>
      <c r="D2245" s="5">
        <v>3</v>
      </c>
      <c r="H2245" s="3" t="s">
        <v>233</v>
      </c>
    </row>
    <row r="2246" spans="1:8" x14ac:dyDescent="0.25">
      <c r="A2246">
        <v>2344</v>
      </c>
      <c r="B2246" s="4">
        <v>1</v>
      </c>
      <c r="C2246" s="2">
        <v>2</v>
      </c>
      <c r="H2246" s="3" t="s">
        <v>233</v>
      </c>
    </row>
    <row r="2247" spans="1:8" x14ac:dyDescent="0.25">
      <c r="A2247">
        <v>2345</v>
      </c>
      <c r="B2247" s="4">
        <v>1</v>
      </c>
      <c r="C2247" s="2">
        <v>2</v>
      </c>
      <c r="H2247" s="3" t="s">
        <v>233</v>
      </c>
    </row>
    <row r="2248" spans="1:8" x14ac:dyDescent="0.25">
      <c r="A2248">
        <v>2346</v>
      </c>
      <c r="B2248" s="4">
        <v>1</v>
      </c>
      <c r="C2248" s="2">
        <v>2</v>
      </c>
      <c r="H2248" s="3" t="s">
        <v>233</v>
      </c>
    </row>
    <row r="2249" spans="1:8" x14ac:dyDescent="0.25">
      <c r="A2249">
        <v>2347</v>
      </c>
      <c r="B2249" s="4">
        <v>1</v>
      </c>
      <c r="C2249" s="2">
        <v>2</v>
      </c>
      <c r="H2249" s="3" t="s">
        <v>233</v>
      </c>
    </row>
    <row r="2250" spans="1:8" x14ac:dyDescent="0.25">
      <c r="A2250">
        <v>2348</v>
      </c>
      <c r="B2250" s="4">
        <v>1</v>
      </c>
      <c r="H2250" s="3" t="s">
        <v>233</v>
      </c>
    </row>
    <row r="2251" spans="1:8" x14ac:dyDescent="0.25">
      <c r="A2251">
        <v>2349</v>
      </c>
      <c r="B2251" s="4">
        <v>1</v>
      </c>
      <c r="H2251" s="3" t="s">
        <v>233</v>
      </c>
    </row>
    <row r="2252" spans="1:8" x14ac:dyDescent="0.25">
      <c r="A2252">
        <v>2350</v>
      </c>
      <c r="B2252" s="4">
        <v>1</v>
      </c>
      <c r="H2252" s="3" t="s">
        <v>233</v>
      </c>
    </row>
    <row r="2253" spans="1:8" x14ac:dyDescent="0.25">
      <c r="A2253">
        <v>2351</v>
      </c>
      <c r="B2253" s="4">
        <v>1</v>
      </c>
      <c r="H2253" s="3" t="s">
        <v>233</v>
      </c>
    </row>
    <row r="2254" spans="1:8" x14ac:dyDescent="0.25">
      <c r="A2254">
        <v>2352</v>
      </c>
      <c r="B2254" s="4">
        <v>1</v>
      </c>
      <c r="H2254" s="3" t="s">
        <v>233</v>
      </c>
    </row>
    <row r="2255" spans="1:8" x14ac:dyDescent="0.25">
      <c r="A2255">
        <v>2353</v>
      </c>
      <c r="B2255" s="4">
        <v>1</v>
      </c>
      <c r="H2255" s="3" t="s">
        <v>233</v>
      </c>
    </row>
    <row r="2256" spans="1:8" x14ac:dyDescent="0.25">
      <c r="A2256">
        <v>2354</v>
      </c>
      <c r="B2256" s="4">
        <v>1</v>
      </c>
      <c r="D2256" s="5">
        <v>3</v>
      </c>
    </row>
    <row r="2257" spans="1:5" x14ac:dyDescent="0.25">
      <c r="A2257">
        <v>2355</v>
      </c>
      <c r="B2257" s="4">
        <v>1</v>
      </c>
      <c r="D2257" s="5">
        <v>3</v>
      </c>
    </row>
    <row r="2258" spans="1:5" x14ac:dyDescent="0.25">
      <c r="A2258">
        <v>2356</v>
      </c>
      <c r="B2258" s="4">
        <v>1</v>
      </c>
      <c r="D2258" s="5">
        <v>3</v>
      </c>
    </row>
    <row r="2259" spans="1:5" x14ac:dyDescent="0.25">
      <c r="A2259">
        <v>2357</v>
      </c>
      <c r="B2259" s="4">
        <v>1</v>
      </c>
      <c r="C2259" s="2">
        <v>2</v>
      </c>
      <c r="D2259" s="5">
        <v>3</v>
      </c>
    </row>
    <row r="2260" spans="1:5" x14ac:dyDescent="0.25">
      <c r="A2260">
        <v>2358</v>
      </c>
      <c r="B2260" s="4">
        <v>1</v>
      </c>
      <c r="C2260" s="2">
        <v>2</v>
      </c>
      <c r="D2260" s="5">
        <v>3</v>
      </c>
    </row>
    <row r="2261" spans="1:5" x14ac:dyDescent="0.25">
      <c r="A2261">
        <v>2359</v>
      </c>
      <c r="B2261" s="4">
        <v>1</v>
      </c>
      <c r="C2261" s="2">
        <v>2</v>
      </c>
      <c r="D2261" s="5">
        <v>3</v>
      </c>
    </row>
    <row r="2262" spans="1:5" x14ac:dyDescent="0.25">
      <c r="A2262">
        <v>2360</v>
      </c>
      <c r="B2262" s="4">
        <v>1</v>
      </c>
      <c r="C2262" s="2">
        <v>2</v>
      </c>
      <c r="D2262" s="5">
        <v>3</v>
      </c>
    </row>
    <row r="2263" spans="1:5" x14ac:dyDescent="0.25">
      <c r="A2263">
        <v>2361</v>
      </c>
      <c r="B2263" s="4">
        <v>1</v>
      </c>
      <c r="C2263" s="2">
        <v>2</v>
      </c>
      <c r="D2263" s="5">
        <v>3</v>
      </c>
    </row>
    <row r="2264" spans="1:5" x14ac:dyDescent="0.25">
      <c r="A2264">
        <v>2362</v>
      </c>
      <c r="B2264" s="4">
        <v>1</v>
      </c>
      <c r="C2264" s="2">
        <v>2</v>
      </c>
      <c r="D2264" s="5">
        <v>3</v>
      </c>
    </row>
    <row r="2265" spans="1:5" x14ac:dyDescent="0.25">
      <c r="A2265">
        <v>2363</v>
      </c>
      <c r="B2265" s="4">
        <v>1</v>
      </c>
      <c r="C2265" s="2">
        <v>2</v>
      </c>
      <c r="D2265" s="5">
        <v>3</v>
      </c>
    </row>
    <row r="2266" spans="1:5" x14ac:dyDescent="0.25">
      <c r="A2266">
        <v>2364</v>
      </c>
      <c r="B2266" s="4">
        <v>1</v>
      </c>
      <c r="C2266" s="2">
        <v>2</v>
      </c>
      <c r="D2266" s="5">
        <v>3</v>
      </c>
    </row>
    <row r="2267" spans="1:5" x14ac:dyDescent="0.25">
      <c r="A2267">
        <v>2365</v>
      </c>
      <c r="B2267" s="4">
        <v>1</v>
      </c>
      <c r="C2267" s="2">
        <v>2</v>
      </c>
      <c r="D2267" s="5">
        <v>3</v>
      </c>
    </row>
    <row r="2268" spans="1:5" x14ac:dyDescent="0.25">
      <c r="A2268">
        <v>2366</v>
      </c>
      <c r="B2268" s="4">
        <v>1</v>
      </c>
      <c r="C2268" s="2">
        <v>2</v>
      </c>
      <c r="D2268" s="5">
        <v>3</v>
      </c>
    </row>
    <row r="2269" spans="1:5" x14ac:dyDescent="0.25">
      <c r="A2269">
        <v>2367</v>
      </c>
      <c r="B2269" s="4">
        <v>1</v>
      </c>
      <c r="C2269" s="2">
        <v>2</v>
      </c>
      <c r="D2269" s="5">
        <v>3</v>
      </c>
      <c r="E2269" s="3">
        <v>4</v>
      </c>
    </row>
    <row r="2270" spans="1:5" x14ac:dyDescent="0.25">
      <c r="A2270">
        <v>2368</v>
      </c>
      <c r="C2270" s="2">
        <v>2</v>
      </c>
      <c r="D2270" s="5">
        <v>3</v>
      </c>
      <c r="E2270" s="3">
        <v>4</v>
      </c>
    </row>
    <row r="2271" spans="1:5" x14ac:dyDescent="0.25">
      <c r="A2271">
        <v>2369</v>
      </c>
      <c r="C2271" s="2">
        <v>2</v>
      </c>
      <c r="E2271" s="3">
        <v>4</v>
      </c>
    </row>
    <row r="2272" spans="1:5" x14ac:dyDescent="0.25">
      <c r="A2272">
        <v>2370</v>
      </c>
      <c r="C2272" s="2">
        <v>2</v>
      </c>
      <c r="E2272" s="3">
        <v>4</v>
      </c>
    </row>
    <row r="2273" spans="1:5" x14ac:dyDescent="0.25">
      <c r="A2273">
        <v>2371</v>
      </c>
      <c r="C2273" s="2">
        <v>2</v>
      </c>
      <c r="E2273" s="3">
        <v>4</v>
      </c>
    </row>
    <row r="2274" spans="1:5" x14ac:dyDescent="0.25">
      <c r="A2274">
        <v>2372</v>
      </c>
      <c r="C2274" s="2">
        <v>2</v>
      </c>
      <c r="E2274" s="3">
        <v>4</v>
      </c>
    </row>
    <row r="2275" spans="1:5" x14ac:dyDescent="0.25">
      <c r="A2275">
        <v>2373</v>
      </c>
      <c r="C2275" s="2">
        <v>2</v>
      </c>
      <c r="E2275" s="3">
        <v>4</v>
      </c>
    </row>
    <row r="2276" spans="1:5" x14ac:dyDescent="0.25">
      <c r="A2276">
        <v>2374</v>
      </c>
      <c r="C2276" s="2">
        <v>2</v>
      </c>
      <c r="E2276" s="3">
        <v>4</v>
      </c>
    </row>
    <row r="2277" spans="1:5" x14ac:dyDescent="0.25">
      <c r="A2277">
        <v>2375</v>
      </c>
      <c r="C2277" s="2">
        <v>2</v>
      </c>
      <c r="E2277" s="3">
        <v>4</v>
      </c>
    </row>
    <row r="2278" spans="1:5" x14ac:dyDescent="0.25">
      <c r="A2278">
        <v>2376</v>
      </c>
      <c r="C2278" s="2">
        <v>2</v>
      </c>
      <c r="E2278" s="3">
        <v>4</v>
      </c>
    </row>
    <row r="2279" spans="1:5" x14ac:dyDescent="0.25">
      <c r="A2279">
        <v>2377</v>
      </c>
      <c r="B2279" s="4">
        <v>1</v>
      </c>
      <c r="C2279" s="2">
        <v>2</v>
      </c>
      <c r="E2279" s="3">
        <v>4</v>
      </c>
    </row>
    <row r="2280" spans="1:5" x14ac:dyDescent="0.25">
      <c r="A2280">
        <v>2378</v>
      </c>
      <c r="B2280" s="4">
        <v>1</v>
      </c>
      <c r="C2280" s="2">
        <v>2</v>
      </c>
      <c r="E2280" s="3">
        <v>4</v>
      </c>
    </row>
    <row r="2281" spans="1:5" x14ac:dyDescent="0.25">
      <c r="A2281">
        <v>2379</v>
      </c>
      <c r="B2281" s="4">
        <v>1</v>
      </c>
      <c r="C2281" s="2">
        <v>2</v>
      </c>
      <c r="E2281" s="3">
        <v>4</v>
      </c>
    </row>
    <row r="2282" spans="1:5" x14ac:dyDescent="0.25">
      <c r="A2282">
        <v>2380</v>
      </c>
      <c r="B2282" s="4">
        <v>1</v>
      </c>
      <c r="E2282" s="3">
        <v>4</v>
      </c>
    </row>
    <row r="2283" spans="1:5" x14ac:dyDescent="0.25">
      <c r="A2283">
        <v>2381</v>
      </c>
      <c r="B2283" s="4">
        <v>1</v>
      </c>
      <c r="E2283" s="3">
        <v>4</v>
      </c>
    </row>
    <row r="2284" spans="1:5" x14ac:dyDescent="0.25">
      <c r="A2284">
        <v>2382</v>
      </c>
      <c r="B2284" s="4">
        <v>1</v>
      </c>
      <c r="D2284" s="5">
        <v>3</v>
      </c>
      <c r="E2284" s="3">
        <v>4</v>
      </c>
    </row>
    <row r="2285" spans="1:5" x14ac:dyDescent="0.25">
      <c r="A2285">
        <v>2383</v>
      </c>
      <c r="B2285" s="4">
        <v>1</v>
      </c>
      <c r="D2285" s="5">
        <v>3</v>
      </c>
      <c r="E2285" s="3">
        <v>4</v>
      </c>
    </row>
    <row r="2286" spans="1:5" x14ac:dyDescent="0.25">
      <c r="A2286">
        <v>2384</v>
      </c>
      <c r="B2286" s="4">
        <v>1</v>
      </c>
      <c r="D2286" s="5">
        <v>3</v>
      </c>
      <c r="E2286" s="3">
        <v>4</v>
      </c>
    </row>
    <row r="2287" spans="1:5" x14ac:dyDescent="0.25">
      <c r="A2287">
        <v>2385</v>
      </c>
      <c r="B2287" s="4">
        <v>1</v>
      </c>
      <c r="D2287" s="5">
        <v>3</v>
      </c>
      <c r="E2287" s="3">
        <v>4</v>
      </c>
    </row>
    <row r="2288" spans="1:5" x14ac:dyDescent="0.25">
      <c r="A2288">
        <v>2386</v>
      </c>
      <c r="B2288" s="4">
        <v>1</v>
      </c>
      <c r="D2288" s="5">
        <v>3</v>
      </c>
      <c r="E2288" s="3">
        <v>4</v>
      </c>
    </row>
    <row r="2289" spans="1:5" x14ac:dyDescent="0.25">
      <c r="A2289">
        <v>2387</v>
      </c>
      <c r="B2289" s="4">
        <v>1</v>
      </c>
      <c r="D2289" s="5">
        <v>3</v>
      </c>
      <c r="E2289" s="3">
        <v>4</v>
      </c>
    </row>
    <row r="2290" spans="1:5" x14ac:dyDescent="0.25">
      <c r="A2290">
        <v>2388</v>
      </c>
      <c r="B2290" s="4">
        <v>1</v>
      </c>
      <c r="D2290" s="5">
        <v>3</v>
      </c>
      <c r="E2290" s="3">
        <v>4</v>
      </c>
    </row>
    <row r="2291" spans="1:5" x14ac:dyDescent="0.25">
      <c r="A2291">
        <v>2389</v>
      </c>
      <c r="B2291" s="4">
        <v>1</v>
      </c>
      <c r="D2291" s="5">
        <v>3</v>
      </c>
    </row>
    <row r="2292" spans="1:5" x14ac:dyDescent="0.25">
      <c r="A2292">
        <v>2390</v>
      </c>
      <c r="B2292" s="4">
        <v>1</v>
      </c>
      <c r="D2292" s="5">
        <v>3</v>
      </c>
    </row>
    <row r="2293" spans="1:5" x14ac:dyDescent="0.25">
      <c r="A2293">
        <v>2391</v>
      </c>
      <c r="B2293" s="4">
        <v>1</v>
      </c>
      <c r="C2293" s="2">
        <v>2</v>
      </c>
      <c r="D2293" s="5">
        <v>3</v>
      </c>
    </row>
    <row r="2294" spans="1:5" x14ac:dyDescent="0.25">
      <c r="A2294">
        <v>2392</v>
      </c>
      <c r="B2294" s="4">
        <v>1</v>
      </c>
      <c r="C2294" s="2">
        <v>2</v>
      </c>
      <c r="D2294" s="5">
        <v>3</v>
      </c>
    </row>
    <row r="2295" spans="1:5" x14ac:dyDescent="0.25">
      <c r="A2295">
        <v>2393</v>
      </c>
      <c r="B2295" s="4">
        <v>1</v>
      </c>
      <c r="C2295" s="2">
        <v>2</v>
      </c>
      <c r="D2295" s="5">
        <v>3</v>
      </c>
    </row>
    <row r="2296" spans="1:5" x14ac:dyDescent="0.25">
      <c r="A2296">
        <v>2394</v>
      </c>
      <c r="C2296" s="2">
        <v>2</v>
      </c>
      <c r="D2296" s="5">
        <v>3</v>
      </c>
    </row>
    <row r="2297" spans="1:5" x14ac:dyDescent="0.25">
      <c r="A2297">
        <v>2395</v>
      </c>
      <c r="C2297" s="2">
        <v>2</v>
      </c>
      <c r="D2297" s="5">
        <v>3</v>
      </c>
    </row>
    <row r="2298" spans="1:5" x14ac:dyDescent="0.25">
      <c r="A2298">
        <v>2396</v>
      </c>
      <c r="C2298" s="2">
        <v>2</v>
      </c>
      <c r="D2298" s="5">
        <v>3</v>
      </c>
    </row>
    <row r="2299" spans="1:5" x14ac:dyDescent="0.25">
      <c r="A2299">
        <v>2397</v>
      </c>
      <c r="C2299" s="2">
        <v>2</v>
      </c>
      <c r="D2299" s="5">
        <v>3</v>
      </c>
    </row>
    <row r="2300" spans="1:5" x14ac:dyDescent="0.25">
      <c r="A2300">
        <v>2398</v>
      </c>
      <c r="C2300" s="2">
        <v>2</v>
      </c>
      <c r="D2300" s="5">
        <v>3</v>
      </c>
    </row>
    <row r="2301" spans="1:5" x14ac:dyDescent="0.25">
      <c r="A2301">
        <v>2399</v>
      </c>
      <c r="C2301" s="2">
        <v>2</v>
      </c>
      <c r="D2301" s="5">
        <v>3</v>
      </c>
      <c r="E2301" s="3">
        <v>4</v>
      </c>
    </row>
    <row r="2302" spans="1:5" x14ac:dyDescent="0.25">
      <c r="A2302">
        <v>2400</v>
      </c>
      <c r="C2302" s="2">
        <v>2</v>
      </c>
      <c r="D2302" s="5">
        <v>3</v>
      </c>
      <c r="E2302" s="3">
        <v>4</v>
      </c>
    </row>
    <row r="2303" spans="1:5" x14ac:dyDescent="0.25">
      <c r="A2303">
        <v>2401</v>
      </c>
      <c r="C2303" s="2">
        <v>2</v>
      </c>
      <c r="E2303" s="3">
        <v>4</v>
      </c>
    </row>
    <row r="2304" spans="1:5" x14ac:dyDescent="0.25">
      <c r="A2304">
        <v>2402</v>
      </c>
      <c r="C2304" s="2">
        <v>2</v>
      </c>
      <c r="E2304" s="3">
        <v>4</v>
      </c>
    </row>
    <row r="2305" spans="1:5" x14ac:dyDescent="0.25">
      <c r="A2305">
        <v>2403</v>
      </c>
      <c r="C2305" s="2">
        <v>2</v>
      </c>
      <c r="E2305" s="3">
        <v>4</v>
      </c>
    </row>
    <row r="2306" spans="1:5" x14ac:dyDescent="0.25">
      <c r="A2306">
        <v>2404</v>
      </c>
      <c r="B2306" s="4">
        <v>1</v>
      </c>
      <c r="C2306" s="2">
        <v>2</v>
      </c>
      <c r="E2306" s="3">
        <v>4</v>
      </c>
    </row>
    <row r="2307" spans="1:5" x14ac:dyDescent="0.25">
      <c r="A2307">
        <v>2405</v>
      </c>
      <c r="B2307" s="4">
        <v>1</v>
      </c>
      <c r="C2307" s="2">
        <v>2</v>
      </c>
      <c r="E2307" s="3">
        <v>4</v>
      </c>
    </row>
    <row r="2308" spans="1:5" x14ac:dyDescent="0.25">
      <c r="A2308">
        <v>2406</v>
      </c>
      <c r="B2308" s="4">
        <v>1</v>
      </c>
      <c r="E2308" s="3">
        <v>4</v>
      </c>
    </row>
    <row r="2309" spans="1:5" x14ac:dyDescent="0.25">
      <c r="A2309">
        <v>2407</v>
      </c>
      <c r="B2309" s="4">
        <v>1</v>
      </c>
      <c r="E2309" s="3">
        <v>4</v>
      </c>
    </row>
    <row r="2310" spans="1:5" x14ac:dyDescent="0.25">
      <c r="A2310">
        <v>2408</v>
      </c>
      <c r="B2310" s="4">
        <v>1</v>
      </c>
      <c r="E2310" s="3">
        <v>4</v>
      </c>
    </row>
    <row r="2311" spans="1:5" x14ac:dyDescent="0.25">
      <c r="A2311">
        <v>2409</v>
      </c>
      <c r="B2311" s="4">
        <v>1</v>
      </c>
      <c r="E2311" s="3">
        <v>4</v>
      </c>
    </row>
    <row r="2312" spans="1:5" x14ac:dyDescent="0.25">
      <c r="A2312">
        <v>2410</v>
      </c>
      <c r="B2312" s="4">
        <v>1</v>
      </c>
      <c r="E2312" s="3">
        <v>4</v>
      </c>
    </row>
    <row r="2313" spans="1:5" x14ac:dyDescent="0.25">
      <c r="A2313">
        <v>2411</v>
      </c>
      <c r="B2313" s="4">
        <v>1</v>
      </c>
      <c r="E2313" s="3">
        <v>4</v>
      </c>
    </row>
    <row r="2314" spans="1:5" x14ac:dyDescent="0.25">
      <c r="A2314">
        <v>2412</v>
      </c>
      <c r="B2314" s="4">
        <v>1</v>
      </c>
      <c r="E2314" s="3">
        <v>4</v>
      </c>
    </row>
    <row r="2315" spans="1:5" x14ac:dyDescent="0.25">
      <c r="A2315">
        <v>2413</v>
      </c>
      <c r="B2315" s="4">
        <v>1</v>
      </c>
      <c r="D2315" s="5">
        <v>3</v>
      </c>
      <c r="E2315" s="3">
        <v>4</v>
      </c>
    </row>
    <row r="2316" spans="1:5" x14ac:dyDescent="0.25">
      <c r="A2316">
        <v>2414</v>
      </c>
      <c r="B2316" s="4">
        <v>1</v>
      </c>
      <c r="D2316" s="5">
        <v>3</v>
      </c>
      <c r="E2316" s="3">
        <v>4</v>
      </c>
    </row>
    <row r="2317" spans="1:5" x14ac:dyDescent="0.25">
      <c r="A2317">
        <v>2415</v>
      </c>
      <c r="B2317" s="4">
        <v>1</v>
      </c>
      <c r="D2317" s="5">
        <v>3</v>
      </c>
    </row>
    <row r="2318" spans="1:5" x14ac:dyDescent="0.25">
      <c r="A2318">
        <v>2416</v>
      </c>
      <c r="B2318" s="4">
        <v>1</v>
      </c>
      <c r="C2318" s="2">
        <v>2</v>
      </c>
      <c r="D2318" s="5">
        <v>3</v>
      </c>
    </row>
    <row r="2319" spans="1:5" x14ac:dyDescent="0.25">
      <c r="A2319">
        <v>2417</v>
      </c>
      <c r="B2319" s="4">
        <v>1</v>
      </c>
      <c r="C2319" s="2">
        <v>2</v>
      </c>
      <c r="D2319" s="5">
        <v>3</v>
      </c>
    </row>
    <row r="2320" spans="1:5" x14ac:dyDescent="0.25">
      <c r="A2320">
        <v>2418</v>
      </c>
      <c r="C2320" s="2">
        <v>2</v>
      </c>
      <c r="D2320" s="5">
        <v>3</v>
      </c>
    </row>
    <row r="2321" spans="1:5" x14ac:dyDescent="0.25">
      <c r="A2321">
        <v>2419</v>
      </c>
      <c r="C2321" s="2">
        <v>2</v>
      </c>
      <c r="D2321" s="5">
        <v>3</v>
      </c>
    </row>
    <row r="2322" spans="1:5" x14ac:dyDescent="0.25">
      <c r="A2322">
        <v>2420</v>
      </c>
      <c r="C2322" s="2">
        <v>2</v>
      </c>
      <c r="D2322" s="5">
        <v>3</v>
      </c>
    </row>
    <row r="2323" spans="1:5" x14ac:dyDescent="0.25">
      <c r="A2323">
        <v>2421</v>
      </c>
      <c r="C2323" s="2">
        <v>2</v>
      </c>
      <c r="D2323" s="5">
        <v>3</v>
      </c>
    </row>
    <row r="2324" spans="1:5" x14ac:dyDescent="0.25">
      <c r="A2324">
        <v>2422</v>
      </c>
      <c r="C2324" s="2">
        <v>2</v>
      </c>
      <c r="D2324" s="5">
        <v>3</v>
      </c>
    </row>
    <row r="2325" spans="1:5" x14ac:dyDescent="0.25">
      <c r="A2325">
        <v>2423</v>
      </c>
      <c r="C2325" s="2">
        <v>2</v>
      </c>
      <c r="D2325" s="5">
        <v>3</v>
      </c>
    </row>
    <row r="2326" spans="1:5" x14ac:dyDescent="0.25">
      <c r="A2326">
        <v>2424</v>
      </c>
      <c r="C2326" s="2">
        <v>2</v>
      </c>
      <c r="D2326" s="5">
        <v>3</v>
      </c>
    </row>
    <row r="2327" spans="1:5" x14ac:dyDescent="0.25">
      <c r="A2327">
        <v>2425</v>
      </c>
      <c r="C2327" s="2">
        <v>2</v>
      </c>
      <c r="D2327" s="5">
        <v>3</v>
      </c>
    </row>
    <row r="2328" spans="1:5" x14ac:dyDescent="0.25">
      <c r="A2328">
        <v>2426</v>
      </c>
      <c r="C2328" s="2">
        <v>2</v>
      </c>
      <c r="D2328" s="5">
        <v>3</v>
      </c>
    </row>
    <row r="2329" spans="1:5" x14ac:dyDescent="0.25">
      <c r="A2329">
        <v>2427</v>
      </c>
      <c r="C2329" s="2">
        <v>2</v>
      </c>
      <c r="D2329" s="5">
        <v>3</v>
      </c>
    </row>
    <row r="2330" spans="1:5" x14ac:dyDescent="0.25">
      <c r="A2330">
        <v>2428</v>
      </c>
      <c r="B2330" s="4">
        <v>1</v>
      </c>
      <c r="C2330" s="2">
        <v>2</v>
      </c>
      <c r="D2330" s="5">
        <v>3</v>
      </c>
    </row>
    <row r="2331" spans="1:5" x14ac:dyDescent="0.25">
      <c r="A2331">
        <v>2429</v>
      </c>
      <c r="B2331" s="4">
        <v>1</v>
      </c>
      <c r="C2331" s="2">
        <v>2</v>
      </c>
      <c r="E2331" s="3">
        <v>4</v>
      </c>
    </row>
    <row r="2332" spans="1:5" x14ac:dyDescent="0.25">
      <c r="A2332">
        <v>2430</v>
      </c>
      <c r="B2332" s="4">
        <v>1</v>
      </c>
      <c r="C2332" s="2">
        <v>2</v>
      </c>
      <c r="E2332" s="3">
        <v>4</v>
      </c>
    </row>
    <row r="2333" spans="1:5" x14ac:dyDescent="0.25">
      <c r="A2333">
        <v>2431</v>
      </c>
      <c r="B2333" s="4">
        <v>1</v>
      </c>
      <c r="E2333" s="3">
        <v>4</v>
      </c>
    </row>
    <row r="2334" spans="1:5" x14ac:dyDescent="0.25">
      <c r="A2334">
        <v>2432</v>
      </c>
      <c r="B2334" s="4">
        <v>1</v>
      </c>
      <c r="E2334" s="3">
        <v>4</v>
      </c>
    </row>
    <row r="2335" spans="1:5" x14ac:dyDescent="0.25">
      <c r="A2335">
        <v>2433</v>
      </c>
      <c r="B2335" s="4">
        <v>1</v>
      </c>
      <c r="E2335" s="3">
        <v>4</v>
      </c>
    </row>
    <row r="2336" spans="1:5" x14ac:dyDescent="0.25">
      <c r="A2336">
        <v>2434</v>
      </c>
      <c r="B2336" s="4">
        <v>1</v>
      </c>
      <c r="E2336" s="3">
        <v>4</v>
      </c>
    </row>
    <row r="2337" spans="1:5" x14ac:dyDescent="0.25">
      <c r="A2337">
        <v>2435</v>
      </c>
      <c r="B2337" s="4">
        <v>1</v>
      </c>
      <c r="E2337" s="3">
        <v>4</v>
      </c>
    </row>
    <row r="2338" spans="1:5" x14ac:dyDescent="0.25">
      <c r="A2338">
        <v>2436</v>
      </c>
      <c r="B2338" s="4">
        <v>1</v>
      </c>
      <c r="E2338" s="3">
        <v>4</v>
      </c>
    </row>
    <row r="2339" spans="1:5" x14ac:dyDescent="0.25">
      <c r="A2339">
        <v>2437</v>
      </c>
      <c r="B2339" s="4">
        <v>1</v>
      </c>
      <c r="E2339" s="3">
        <v>4</v>
      </c>
    </row>
    <row r="2340" spans="1:5" x14ac:dyDescent="0.25">
      <c r="A2340">
        <v>2438</v>
      </c>
      <c r="B2340" s="4">
        <v>1</v>
      </c>
      <c r="E2340" s="3">
        <v>4</v>
      </c>
    </row>
    <row r="2341" spans="1:5" x14ac:dyDescent="0.25">
      <c r="A2341">
        <v>2439</v>
      </c>
      <c r="B2341" s="4">
        <v>1</v>
      </c>
      <c r="E2341" s="3">
        <v>4</v>
      </c>
    </row>
    <row r="2342" spans="1:5" x14ac:dyDescent="0.25">
      <c r="A2342">
        <v>2440</v>
      </c>
      <c r="B2342" s="4">
        <v>1</v>
      </c>
      <c r="E2342" s="3">
        <v>4</v>
      </c>
    </row>
    <row r="2343" spans="1:5" x14ac:dyDescent="0.25">
      <c r="A2343">
        <v>2441</v>
      </c>
      <c r="B2343" s="4">
        <v>1</v>
      </c>
      <c r="C2343" s="2">
        <v>2</v>
      </c>
      <c r="E2343" s="3">
        <v>4</v>
      </c>
    </row>
    <row r="2344" spans="1:5" x14ac:dyDescent="0.25">
      <c r="A2344">
        <v>2442</v>
      </c>
      <c r="B2344" s="4">
        <v>1</v>
      </c>
      <c r="C2344" s="2">
        <v>2</v>
      </c>
      <c r="D2344" s="5">
        <v>3</v>
      </c>
      <c r="E2344" s="3">
        <v>4</v>
      </c>
    </row>
    <row r="2345" spans="1:5" x14ac:dyDescent="0.25">
      <c r="A2345">
        <v>2443</v>
      </c>
      <c r="C2345" s="2">
        <v>2</v>
      </c>
      <c r="D2345" s="5">
        <v>3</v>
      </c>
    </row>
    <row r="2346" spans="1:5" x14ac:dyDescent="0.25">
      <c r="A2346">
        <v>2444</v>
      </c>
      <c r="C2346" s="2">
        <v>2</v>
      </c>
      <c r="D2346" s="5">
        <v>3</v>
      </c>
    </row>
    <row r="2347" spans="1:5" x14ac:dyDescent="0.25">
      <c r="A2347">
        <v>2445</v>
      </c>
      <c r="C2347" s="2">
        <v>2</v>
      </c>
      <c r="D2347" s="5">
        <v>3</v>
      </c>
    </row>
    <row r="2348" spans="1:5" x14ac:dyDescent="0.25">
      <c r="A2348">
        <v>2446</v>
      </c>
      <c r="C2348" s="2">
        <v>2</v>
      </c>
      <c r="D2348" s="5">
        <v>3</v>
      </c>
    </row>
    <row r="2349" spans="1:5" x14ac:dyDescent="0.25">
      <c r="A2349">
        <v>2447</v>
      </c>
      <c r="C2349" s="2">
        <v>2</v>
      </c>
      <c r="D2349" s="5">
        <v>3</v>
      </c>
    </row>
    <row r="2350" spans="1:5" x14ac:dyDescent="0.25">
      <c r="A2350">
        <v>2448</v>
      </c>
      <c r="C2350" s="2">
        <v>2</v>
      </c>
      <c r="D2350" s="5">
        <v>3</v>
      </c>
    </row>
    <row r="2351" spans="1:5" x14ac:dyDescent="0.25">
      <c r="A2351">
        <v>2449</v>
      </c>
      <c r="C2351" s="2">
        <v>2</v>
      </c>
      <c r="D2351" s="5">
        <v>3</v>
      </c>
    </row>
    <row r="2352" spans="1:5" x14ac:dyDescent="0.25">
      <c r="A2352">
        <v>2450</v>
      </c>
      <c r="C2352" s="2">
        <v>2</v>
      </c>
      <c r="D2352" s="5">
        <v>3</v>
      </c>
    </row>
    <row r="2353" spans="1:5" x14ac:dyDescent="0.25">
      <c r="A2353">
        <v>2451</v>
      </c>
      <c r="C2353" s="2">
        <v>2</v>
      </c>
      <c r="D2353" s="5">
        <v>3</v>
      </c>
    </row>
    <row r="2354" spans="1:5" x14ac:dyDescent="0.25">
      <c r="A2354">
        <v>2452</v>
      </c>
      <c r="C2354" s="2">
        <v>2</v>
      </c>
      <c r="D2354" s="5">
        <v>3</v>
      </c>
    </row>
    <row r="2355" spans="1:5" x14ac:dyDescent="0.25">
      <c r="A2355">
        <v>2453</v>
      </c>
      <c r="B2355" s="4">
        <v>1</v>
      </c>
      <c r="C2355" s="2">
        <v>2</v>
      </c>
      <c r="D2355" s="5">
        <v>3</v>
      </c>
    </row>
    <row r="2356" spans="1:5" x14ac:dyDescent="0.25">
      <c r="A2356">
        <v>2454</v>
      </c>
      <c r="B2356" s="4">
        <v>1</v>
      </c>
      <c r="C2356" s="2">
        <v>2</v>
      </c>
      <c r="D2356" s="5">
        <v>3</v>
      </c>
    </row>
    <row r="2357" spans="1:5" x14ac:dyDescent="0.25">
      <c r="A2357">
        <v>2455</v>
      </c>
      <c r="B2357" s="4">
        <v>1</v>
      </c>
      <c r="C2357" s="2">
        <v>2</v>
      </c>
      <c r="D2357" s="5">
        <v>3</v>
      </c>
      <c r="E2357" s="3">
        <v>4</v>
      </c>
    </row>
    <row r="2358" spans="1:5" x14ac:dyDescent="0.25">
      <c r="A2358">
        <v>2456</v>
      </c>
      <c r="B2358" s="4">
        <v>1</v>
      </c>
      <c r="E2358" s="3">
        <v>4</v>
      </c>
    </row>
    <row r="2359" spans="1:5" x14ac:dyDescent="0.25">
      <c r="A2359">
        <v>2457</v>
      </c>
      <c r="B2359" s="4">
        <v>1</v>
      </c>
      <c r="E2359" s="3">
        <v>4</v>
      </c>
    </row>
    <row r="2360" spans="1:5" x14ac:dyDescent="0.25">
      <c r="A2360">
        <v>2458</v>
      </c>
      <c r="B2360" s="4">
        <v>1</v>
      </c>
      <c r="E2360" s="3">
        <v>4</v>
      </c>
    </row>
    <row r="2361" spans="1:5" x14ac:dyDescent="0.25">
      <c r="A2361">
        <v>2459</v>
      </c>
      <c r="B2361" s="4">
        <v>1</v>
      </c>
      <c r="E2361" s="3">
        <v>4</v>
      </c>
    </row>
    <row r="2362" spans="1:5" x14ac:dyDescent="0.25">
      <c r="A2362">
        <v>2460</v>
      </c>
      <c r="B2362" s="4">
        <v>1</v>
      </c>
      <c r="E2362" s="3">
        <v>4</v>
      </c>
    </row>
    <row r="2363" spans="1:5" x14ac:dyDescent="0.25">
      <c r="A2363">
        <v>2461</v>
      </c>
      <c r="B2363" s="4">
        <v>1</v>
      </c>
      <c r="E2363" s="3">
        <v>4</v>
      </c>
    </row>
    <row r="2364" spans="1:5" x14ac:dyDescent="0.25">
      <c r="A2364">
        <v>2462</v>
      </c>
      <c r="B2364" s="4">
        <v>1</v>
      </c>
      <c r="E2364" s="3">
        <v>4</v>
      </c>
    </row>
    <row r="2365" spans="1:5" x14ac:dyDescent="0.25">
      <c r="A2365">
        <v>2463</v>
      </c>
      <c r="B2365" s="4">
        <v>1</v>
      </c>
      <c r="E2365" s="3">
        <v>4</v>
      </c>
    </row>
    <row r="2366" spans="1:5" x14ac:dyDescent="0.25">
      <c r="A2366">
        <v>2464</v>
      </c>
      <c r="B2366" s="4">
        <v>1</v>
      </c>
      <c r="E2366" s="3">
        <v>4</v>
      </c>
    </row>
    <row r="2367" spans="1:5" x14ac:dyDescent="0.25">
      <c r="A2367">
        <v>2465</v>
      </c>
      <c r="B2367" s="4">
        <v>1</v>
      </c>
      <c r="E2367" s="3">
        <v>4</v>
      </c>
    </row>
    <row r="2368" spans="1:5" x14ac:dyDescent="0.25">
      <c r="A2368">
        <v>2466</v>
      </c>
      <c r="B2368" s="4">
        <v>1</v>
      </c>
      <c r="C2368" s="2">
        <v>2</v>
      </c>
      <c r="E2368" s="3">
        <v>4</v>
      </c>
    </row>
    <row r="2369" spans="1:8" x14ac:dyDescent="0.25">
      <c r="A2369">
        <v>2467</v>
      </c>
      <c r="C2369" s="2">
        <v>2</v>
      </c>
      <c r="E2369" s="3">
        <v>4</v>
      </c>
    </row>
    <row r="2370" spans="1:8" x14ac:dyDescent="0.25">
      <c r="A2370">
        <v>2468</v>
      </c>
      <c r="C2370" s="2">
        <v>2</v>
      </c>
      <c r="E2370" s="3">
        <v>4</v>
      </c>
    </row>
    <row r="2371" spans="1:8" x14ac:dyDescent="0.25">
      <c r="A2371">
        <v>2469</v>
      </c>
      <c r="C2371" s="2">
        <v>2</v>
      </c>
      <c r="D2371" s="5">
        <v>3</v>
      </c>
    </row>
    <row r="2372" spans="1:8" x14ac:dyDescent="0.25">
      <c r="A2372">
        <v>2470</v>
      </c>
      <c r="C2372" s="2">
        <v>2</v>
      </c>
      <c r="D2372" s="5">
        <v>3</v>
      </c>
    </row>
    <row r="2373" spans="1:8" x14ac:dyDescent="0.25">
      <c r="A2373">
        <v>2471</v>
      </c>
      <c r="C2373" s="2">
        <v>2</v>
      </c>
      <c r="D2373" s="5">
        <v>3</v>
      </c>
    </row>
    <row r="2374" spans="1:8" x14ac:dyDescent="0.25">
      <c r="A2374">
        <v>2472</v>
      </c>
      <c r="C2374" s="2">
        <v>2</v>
      </c>
      <c r="D2374" s="5">
        <v>3</v>
      </c>
    </row>
    <row r="2375" spans="1:8" x14ac:dyDescent="0.25">
      <c r="A2375">
        <v>2473</v>
      </c>
      <c r="C2375" s="2">
        <v>2</v>
      </c>
      <c r="D2375" s="5">
        <v>3</v>
      </c>
    </row>
    <row r="2376" spans="1:8" x14ac:dyDescent="0.25">
      <c r="A2376">
        <v>2474</v>
      </c>
      <c r="C2376" s="2">
        <v>2</v>
      </c>
      <c r="D2376" s="5">
        <v>3</v>
      </c>
    </row>
    <row r="2377" spans="1:8" x14ac:dyDescent="0.25">
      <c r="A2377">
        <v>2475</v>
      </c>
      <c r="C2377" s="2">
        <v>2</v>
      </c>
      <c r="D2377" s="5">
        <v>3</v>
      </c>
    </row>
    <row r="2378" spans="1:8" x14ac:dyDescent="0.25">
      <c r="A2378">
        <v>2476</v>
      </c>
      <c r="C2378" s="2">
        <v>2</v>
      </c>
      <c r="D2378" s="5">
        <v>3</v>
      </c>
    </row>
    <row r="2379" spans="1:8" x14ac:dyDescent="0.25">
      <c r="A2379">
        <v>2477</v>
      </c>
      <c r="C2379" s="2">
        <v>2</v>
      </c>
      <c r="D2379" s="5">
        <v>3</v>
      </c>
    </row>
    <row r="2380" spans="1:8" x14ac:dyDescent="0.25">
      <c r="A2380">
        <v>2478</v>
      </c>
      <c r="C2380" s="2">
        <v>2</v>
      </c>
      <c r="D2380" s="5">
        <v>3</v>
      </c>
    </row>
    <row r="2381" spans="1:8" x14ac:dyDescent="0.25">
      <c r="A2381">
        <v>2479</v>
      </c>
      <c r="C2381" s="2">
        <v>2</v>
      </c>
      <c r="D2381" s="5">
        <v>3</v>
      </c>
    </row>
    <row r="2382" spans="1:8" x14ac:dyDescent="0.25">
      <c r="A2382">
        <v>2480</v>
      </c>
      <c r="C2382" s="2">
        <v>2</v>
      </c>
      <c r="D2382" s="5">
        <v>3</v>
      </c>
      <c r="H2382" s="3" t="s">
        <v>233</v>
      </c>
    </row>
    <row r="2383" spans="1:8" x14ac:dyDescent="0.25">
      <c r="A2383">
        <v>2481</v>
      </c>
      <c r="B2383" s="4">
        <v>1</v>
      </c>
      <c r="D2383" s="5">
        <v>3</v>
      </c>
      <c r="H2383" s="3" t="s">
        <v>233</v>
      </c>
    </row>
    <row r="2384" spans="1:8" x14ac:dyDescent="0.25">
      <c r="A2384">
        <v>2482</v>
      </c>
      <c r="B2384" s="4">
        <v>1</v>
      </c>
      <c r="H2384" s="3" t="s">
        <v>233</v>
      </c>
    </row>
    <row r="2385" spans="1:8" x14ac:dyDescent="0.25">
      <c r="A2385">
        <v>2483</v>
      </c>
      <c r="B2385" s="4">
        <v>1</v>
      </c>
      <c r="H2385" s="3" t="s">
        <v>233</v>
      </c>
    </row>
    <row r="2386" spans="1:8" x14ac:dyDescent="0.25">
      <c r="A2386">
        <v>2484</v>
      </c>
      <c r="B2386" s="4">
        <v>1</v>
      </c>
      <c r="H2386" s="3" t="s">
        <v>233</v>
      </c>
    </row>
    <row r="2387" spans="1:8" x14ac:dyDescent="0.25">
      <c r="A2387">
        <v>2485</v>
      </c>
      <c r="B2387" s="4">
        <v>1</v>
      </c>
      <c r="H2387" s="3" t="s">
        <v>233</v>
      </c>
    </row>
    <row r="2388" spans="1:8" x14ac:dyDescent="0.25">
      <c r="A2388">
        <v>2486</v>
      </c>
      <c r="B2388" s="4">
        <v>1</v>
      </c>
      <c r="H2388" s="3" t="s">
        <v>233</v>
      </c>
    </row>
    <row r="2389" spans="1:8" x14ac:dyDescent="0.25">
      <c r="A2389">
        <v>2487</v>
      </c>
      <c r="B2389" s="4">
        <v>1</v>
      </c>
      <c r="H2389" s="3" t="s">
        <v>233</v>
      </c>
    </row>
    <row r="2390" spans="1:8" x14ac:dyDescent="0.25">
      <c r="A2390">
        <v>2488</v>
      </c>
      <c r="B2390" s="4">
        <v>1</v>
      </c>
      <c r="H2390" s="3" t="s">
        <v>233</v>
      </c>
    </row>
    <row r="2391" spans="1:8" x14ac:dyDescent="0.25">
      <c r="A2391">
        <v>2489</v>
      </c>
      <c r="B2391" s="4">
        <v>1</v>
      </c>
      <c r="H2391" s="3" t="s">
        <v>233</v>
      </c>
    </row>
    <row r="2392" spans="1:8" x14ac:dyDescent="0.25">
      <c r="A2392">
        <v>2490</v>
      </c>
      <c r="B2392" s="4">
        <v>1</v>
      </c>
      <c r="C2392" s="2">
        <v>2</v>
      </c>
      <c r="H2392" s="3" t="s">
        <v>233</v>
      </c>
    </row>
    <row r="2393" spans="1:8" x14ac:dyDescent="0.25">
      <c r="A2393">
        <v>2491</v>
      </c>
      <c r="B2393" s="4">
        <v>1</v>
      </c>
      <c r="C2393" s="2">
        <v>2</v>
      </c>
      <c r="H2393" s="3" t="s">
        <v>233</v>
      </c>
    </row>
    <row r="2394" spans="1:8" x14ac:dyDescent="0.25">
      <c r="A2394">
        <v>2492</v>
      </c>
      <c r="B2394" s="4">
        <v>1</v>
      </c>
      <c r="C2394" s="2">
        <v>2</v>
      </c>
      <c r="D2394" s="5">
        <v>3</v>
      </c>
      <c r="H2394" s="3" t="s">
        <v>233</v>
      </c>
    </row>
    <row r="2395" spans="1:8" x14ac:dyDescent="0.25">
      <c r="A2395">
        <v>2493</v>
      </c>
      <c r="B2395" s="4">
        <v>1</v>
      </c>
      <c r="C2395" s="2">
        <v>2</v>
      </c>
      <c r="D2395" s="5">
        <v>3</v>
      </c>
      <c r="H2395" s="3" t="s">
        <v>233</v>
      </c>
    </row>
    <row r="2396" spans="1:8" x14ac:dyDescent="0.25">
      <c r="A2396">
        <v>2494</v>
      </c>
      <c r="C2396" s="2">
        <v>2</v>
      </c>
      <c r="D2396" s="5">
        <v>3</v>
      </c>
    </row>
    <row r="2397" spans="1:8" x14ac:dyDescent="0.25">
      <c r="A2397">
        <v>2495</v>
      </c>
      <c r="C2397" s="2">
        <v>2</v>
      </c>
      <c r="D2397" s="5">
        <v>3</v>
      </c>
    </row>
    <row r="2398" spans="1:8" x14ac:dyDescent="0.25">
      <c r="A2398">
        <v>2496</v>
      </c>
      <c r="C2398" s="2">
        <v>2</v>
      </c>
      <c r="D2398" s="5">
        <v>3</v>
      </c>
    </row>
    <row r="2399" spans="1:8" x14ac:dyDescent="0.25">
      <c r="A2399">
        <v>2497</v>
      </c>
      <c r="C2399" s="2">
        <v>2</v>
      </c>
      <c r="D2399" s="5">
        <v>3</v>
      </c>
    </row>
    <row r="2400" spans="1:8" x14ac:dyDescent="0.25">
      <c r="A2400">
        <v>2498</v>
      </c>
      <c r="C2400" s="2">
        <v>2</v>
      </c>
      <c r="D2400" s="5">
        <v>3</v>
      </c>
    </row>
    <row r="2401" spans="1:5" x14ac:dyDescent="0.25">
      <c r="A2401">
        <v>2499</v>
      </c>
      <c r="C2401" s="2">
        <v>2</v>
      </c>
      <c r="D2401" s="5">
        <v>3</v>
      </c>
    </row>
    <row r="2402" spans="1:5" x14ac:dyDescent="0.25">
      <c r="A2402">
        <v>2500</v>
      </c>
      <c r="C2402" s="2">
        <v>2</v>
      </c>
      <c r="D2402" s="5">
        <v>3</v>
      </c>
    </row>
    <row r="2403" spans="1:5" x14ac:dyDescent="0.25">
      <c r="A2403">
        <v>2501</v>
      </c>
      <c r="C2403" s="2">
        <v>2</v>
      </c>
      <c r="D2403" s="5">
        <v>3</v>
      </c>
    </row>
    <row r="2404" spans="1:5" x14ac:dyDescent="0.25">
      <c r="A2404">
        <v>2502</v>
      </c>
      <c r="C2404" s="2">
        <v>2</v>
      </c>
      <c r="D2404" s="5">
        <v>3</v>
      </c>
    </row>
    <row r="2405" spans="1:5" x14ac:dyDescent="0.25">
      <c r="A2405">
        <v>2503</v>
      </c>
      <c r="C2405" s="2">
        <v>2</v>
      </c>
      <c r="D2405" s="5">
        <v>3</v>
      </c>
    </row>
    <row r="2406" spans="1:5" x14ac:dyDescent="0.25">
      <c r="A2406">
        <v>2504</v>
      </c>
      <c r="B2406" s="4">
        <v>1</v>
      </c>
      <c r="C2406" s="2">
        <v>2</v>
      </c>
      <c r="D2406" s="5">
        <v>3</v>
      </c>
    </row>
    <row r="2407" spans="1:5" x14ac:dyDescent="0.25">
      <c r="A2407">
        <v>2505</v>
      </c>
      <c r="B2407" s="4">
        <v>1</v>
      </c>
      <c r="C2407" s="2">
        <v>2</v>
      </c>
      <c r="D2407" s="5">
        <v>3</v>
      </c>
    </row>
    <row r="2408" spans="1:5" x14ac:dyDescent="0.25">
      <c r="A2408">
        <v>2506</v>
      </c>
      <c r="B2408" s="4">
        <v>1</v>
      </c>
      <c r="D2408" s="5">
        <v>3</v>
      </c>
    </row>
    <row r="2409" spans="1:5" x14ac:dyDescent="0.25">
      <c r="A2409">
        <v>2507</v>
      </c>
      <c r="B2409" s="4">
        <v>1</v>
      </c>
      <c r="D2409" s="5">
        <v>3</v>
      </c>
      <c r="E2409" s="3">
        <v>4</v>
      </c>
    </row>
    <row r="2410" spans="1:5" x14ac:dyDescent="0.25">
      <c r="A2410">
        <v>2508</v>
      </c>
      <c r="B2410" s="4">
        <v>1</v>
      </c>
      <c r="D2410" s="5">
        <v>3</v>
      </c>
      <c r="E2410" s="3">
        <v>4</v>
      </c>
    </row>
    <row r="2411" spans="1:5" x14ac:dyDescent="0.25">
      <c r="A2411">
        <v>2509</v>
      </c>
      <c r="B2411" s="4">
        <v>1</v>
      </c>
      <c r="E2411" s="3">
        <v>4</v>
      </c>
    </row>
    <row r="2412" spans="1:5" x14ac:dyDescent="0.25">
      <c r="A2412">
        <v>2510</v>
      </c>
      <c r="B2412" s="4">
        <v>1</v>
      </c>
      <c r="E2412" s="3">
        <v>4</v>
      </c>
    </row>
    <row r="2413" spans="1:5" x14ac:dyDescent="0.25">
      <c r="A2413">
        <v>2511</v>
      </c>
      <c r="B2413" s="4">
        <v>1</v>
      </c>
      <c r="E2413" s="3">
        <v>4</v>
      </c>
    </row>
    <row r="2414" spans="1:5" x14ac:dyDescent="0.25">
      <c r="A2414">
        <v>2512</v>
      </c>
      <c r="B2414" s="4">
        <v>1</v>
      </c>
      <c r="E2414" s="3">
        <v>4</v>
      </c>
    </row>
    <row r="2415" spans="1:5" x14ac:dyDescent="0.25">
      <c r="A2415">
        <v>2513</v>
      </c>
      <c r="B2415" s="4">
        <v>1</v>
      </c>
      <c r="E2415" s="3">
        <v>4</v>
      </c>
    </row>
    <row r="2416" spans="1:5" x14ac:dyDescent="0.25">
      <c r="A2416">
        <v>2514</v>
      </c>
      <c r="B2416" s="4">
        <v>1</v>
      </c>
      <c r="E2416" s="3">
        <v>4</v>
      </c>
    </row>
    <row r="2417" spans="1:5" x14ac:dyDescent="0.25">
      <c r="A2417">
        <v>2515</v>
      </c>
      <c r="B2417" s="4">
        <v>1</v>
      </c>
      <c r="E2417" s="3">
        <v>4</v>
      </c>
    </row>
    <row r="2418" spans="1:5" x14ac:dyDescent="0.25">
      <c r="A2418">
        <v>2516</v>
      </c>
      <c r="B2418" s="4">
        <v>1</v>
      </c>
      <c r="E2418" s="3">
        <v>4</v>
      </c>
    </row>
    <row r="2419" spans="1:5" x14ac:dyDescent="0.25">
      <c r="A2419">
        <v>2517</v>
      </c>
      <c r="B2419" s="4">
        <v>1</v>
      </c>
      <c r="E2419" s="3">
        <v>4</v>
      </c>
    </row>
    <row r="2420" spans="1:5" x14ac:dyDescent="0.25">
      <c r="A2420">
        <v>2518</v>
      </c>
      <c r="B2420" s="4">
        <v>1</v>
      </c>
      <c r="E2420" s="3">
        <v>4</v>
      </c>
    </row>
    <row r="2421" spans="1:5" x14ac:dyDescent="0.25">
      <c r="A2421">
        <v>2519</v>
      </c>
      <c r="C2421" s="2">
        <v>2</v>
      </c>
      <c r="D2421" s="5">
        <v>3</v>
      </c>
      <c r="E2421" s="3">
        <v>4</v>
      </c>
    </row>
    <row r="2422" spans="1:5" x14ac:dyDescent="0.25">
      <c r="A2422">
        <v>2520</v>
      </c>
      <c r="C2422" s="2">
        <v>2</v>
      </c>
      <c r="D2422" s="5">
        <v>3</v>
      </c>
      <c r="E2422" s="3">
        <v>4</v>
      </c>
    </row>
    <row r="2423" spans="1:5" x14ac:dyDescent="0.25">
      <c r="A2423">
        <v>2521</v>
      </c>
      <c r="C2423" s="2">
        <v>2</v>
      </c>
      <c r="D2423" s="5">
        <v>3</v>
      </c>
      <c r="E2423" s="3">
        <v>4</v>
      </c>
    </row>
    <row r="2424" spans="1:5" x14ac:dyDescent="0.25">
      <c r="A2424">
        <v>2522</v>
      </c>
      <c r="C2424" s="2">
        <v>2</v>
      </c>
      <c r="D2424" s="5">
        <v>3</v>
      </c>
    </row>
    <row r="2425" spans="1:5" x14ac:dyDescent="0.25">
      <c r="A2425">
        <v>2523</v>
      </c>
      <c r="C2425" s="2">
        <v>2</v>
      </c>
      <c r="D2425" s="5">
        <v>3</v>
      </c>
    </row>
    <row r="2426" spans="1:5" x14ac:dyDescent="0.25">
      <c r="A2426">
        <v>2524</v>
      </c>
      <c r="C2426" s="2">
        <v>2</v>
      </c>
      <c r="D2426" s="5">
        <v>3</v>
      </c>
    </row>
    <row r="2427" spans="1:5" x14ac:dyDescent="0.25">
      <c r="A2427">
        <v>2525</v>
      </c>
      <c r="C2427" s="2">
        <v>2</v>
      </c>
      <c r="D2427" s="5">
        <v>3</v>
      </c>
    </row>
    <row r="2428" spans="1:5" x14ac:dyDescent="0.25">
      <c r="A2428">
        <v>2526</v>
      </c>
      <c r="C2428" s="2">
        <v>2</v>
      </c>
      <c r="D2428" s="5">
        <v>3</v>
      </c>
    </row>
    <row r="2429" spans="1:5" x14ac:dyDescent="0.25">
      <c r="A2429">
        <v>2527</v>
      </c>
      <c r="C2429" s="2">
        <v>2</v>
      </c>
      <c r="D2429" s="5">
        <v>3</v>
      </c>
    </row>
    <row r="2430" spans="1:5" x14ac:dyDescent="0.25">
      <c r="A2430">
        <v>2528</v>
      </c>
      <c r="C2430" s="2">
        <v>2</v>
      </c>
      <c r="D2430" s="5">
        <v>3</v>
      </c>
    </row>
    <row r="2431" spans="1:5" x14ac:dyDescent="0.25">
      <c r="A2431">
        <v>2529</v>
      </c>
      <c r="C2431" s="2">
        <v>2</v>
      </c>
      <c r="D2431" s="5">
        <v>3</v>
      </c>
    </row>
    <row r="2432" spans="1:5" x14ac:dyDescent="0.25">
      <c r="A2432">
        <v>2530</v>
      </c>
      <c r="B2432" s="4">
        <v>1</v>
      </c>
      <c r="C2432" s="2">
        <v>2</v>
      </c>
      <c r="D2432" s="5">
        <v>3</v>
      </c>
    </row>
    <row r="2433" spans="1:5" x14ac:dyDescent="0.25">
      <c r="A2433">
        <v>2531</v>
      </c>
      <c r="B2433" s="4">
        <v>1</v>
      </c>
      <c r="C2433" s="2">
        <v>2</v>
      </c>
      <c r="D2433" s="5">
        <v>3</v>
      </c>
    </row>
    <row r="2434" spans="1:5" x14ac:dyDescent="0.25">
      <c r="A2434">
        <v>2532</v>
      </c>
      <c r="B2434" s="4">
        <v>1</v>
      </c>
      <c r="C2434" s="2">
        <v>2</v>
      </c>
      <c r="D2434" s="5">
        <v>3</v>
      </c>
    </row>
    <row r="2435" spans="1:5" x14ac:dyDescent="0.25">
      <c r="A2435">
        <v>2533</v>
      </c>
      <c r="B2435" s="4">
        <v>1</v>
      </c>
      <c r="C2435" s="2">
        <v>2</v>
      </c>
      <c r="D2435" s="5">
        <v>3</v>
      </c>
    </row>
    <row r="2436" spans="1:5" x14ac:dyDescent="0.25">
      <c r="A2436">
        <v>2534</v>
      </c>
      <c r="B2436" s="4">
        <v>1</v>
      </c>
      <c r="D2436" s="5">
        <v>3</v>
      </c>
    </row>
    <row r="2437" spans="1:5" x14ac:dyDescent="0.25">
      <c r="A2437">
        <v>2535</v>
      </c>
      <c r="B2437" s="4">
        <v>1</v>
      </c>
      <c r="E2437" s="3">
        <v>4</v>
      </c>
    </row>
    <row r="2438" spans="1:5" x14ac:dyDescent="0.25">
      <c r="A2438">
        <v>2536</v>
      </c>
      <c r="B2438" s="4">
        <v>1</v>
      </c>
      <c r="E2438" s="3">
        <v>4</v>
      </c>
    </row>
    <row r="2439" spans="1:5" x14ac:dyDescent="0.25">
      <c r="A2439">
        <v>2537</v>
      </c>
      <c r="B2439" s="4">
        <v>1</v>
      </c>
      <c r="E2439" s="3">
        <v>4</v>
      </c>
    </row>
    <row r="2440" spans="1:5" x14ac:dyDescent="0.25">
      <c r="A2440">
        <v>2538</v>
      </c>
      <c r="B2440" s="4">
        <v>1</v>
      </c>
      <c r="E2440" s="3">
        <v>4</v>
      </c>
    </row>
    <row r="2441" spans="1:5" x14ac:dyDescent="0.25">
      <c r="A2441">
        <v>2539</v>
      </c>
      <c r="B2441" s="4">
        <v>1</v>
      </c>
      <c r="E2441" s="3">
        <v>4</v>
      </c>
    </row>
    <row r="2442" spans="1:5" x14ac:dyDescent="0.25">
      <c r="A2442">
        <v>2540</v>
      </c>
      <c r="B2442" s="4">
        <v>1</v>
      </c>
      <c r="E2442" s="3">
        <v>4</v>
      </c>
    </row>
    <row r="2443" spans="1:5" x14ac:dyDescent="0.25">
      <c r="A2443">
        <v>2541</v>
      </c>
      <c r="B2443" s="4">
        <v>1</v>
      </c>
      <c r="E2443" s="3">
        <v>4</v>
      </c>
    </row>
    <row r="2444" spans="1:5" x14ac:dyDescent="0.25">
      <c r="A2444">
        <v>2542</v>
      </c>
      <c r="B2444" s="4">
        <v>1</v>
      </c>
      <c r="E2444" s="3">
        <v>4</v>
      </c>
    </row>
    <row r="2445" spans="1:5" x14ac:dyDescent="0.25">
      <c r="A2445">
        <v>2543</v>
      </c>
      <c r="E2445" s="3">
        <v>4</v>
      </c>
    </row>
    <row r="2446" spans="1:5" x14ac:dyDescent="0.25">
      <c r="A2446">
        <v>2544</v>
      </c>
      <c r="C2446" s="2">
        <v>2</v>
      </c>
      <c r="E2446" s="3">
        <v>4</v>
      </c>
    </row>
    <row r="2447" spans="1:5" x14ac:dyDescent="0.25">
      <c r="A2447">
        <v>2545</v>
      </c>
      <c r="C2447" s="2">
        <v>2</v>
      </c>
      <c r="D2447" s="5">
        <v>3</v>
      </c>
      <c r="E2447" s="3">
        <v>4</v>
      </c>
    </row>
    <row r="2448" spans="1:5" x14ac:dyDescent="0.25">
      <c r="A2448">
        <v>2546</v>
      </c>
      <c r="C2448" s="2">
        <v>2</v>
      </c>
      <c r="D2448" s="5">
        <v>3</v>
      </c>
      <c r="E2448" s="3">
        <v>4</v>
      </c>
    </row>
    <row r="2449" spans="1:5" x14ac:dyDescent="0.25">
      <c r="A2449">
        <v>2547</v>
      </c>
      <c r="C2449" s="2">
        <v>2</v>
      </c>
      <c r="D2449" s="5">
        <v>3</v>
      </c>
      <c r="E2449" s="3">
        <v>4</v>
      </c>
    </row>
    <row r="2450" spans="1:5" x14ac:dyDescent="0.25">
      <c r="A2450">
        <v>2548</v>
      </c>
      <c r="C2450" s="2">
        <v>2</v>
      </c>
      <c r="D2450" s="5">
        <v>3</v>
      </c>
    </row>
    <row r="2451" spans="1:5" x14ac:dyDescent="0.25">
      <c r="A2451">
        <v>2549</v>
      </c>
      <c r="C2451" s="2">
        <v>2</v>
      </c>
      <c r="D2451" s="5">
        <v>3</v>
      </c>
    </row>
    <row r="2452" spans="1:5" x14ac:dyDescent="0.25">
      <c r="A2452">
        <v>2550</v>
      </c>
      <c r="C2452" s="2">
        <v>2</v>
      </c>
      <c r="D2452" s="5">
        <v>3</v>
      </c>
    </row>
    <row r="2453" spans="1:5" x14ac:dyDescent="0.25">
      <c r="A2453">
        <v>2551</v>
      </c>
      <c r="C2453" s="2">
        <v>2</v>
      </c>
      <c r="D2453" s="5">
        <v>3</v>
      </c>
    </row>
    <row r="2454" spans="1:5" x14ac:dyDescent="0.25">
      <c r="A2454">
        <v>2552</v>
      </c>
      <c r="C2454" s="2">
        <v>2</v>
      </c>
      <c r="D2454" s="5">
        <v>3</v>
      </c>
    </row>
    <row r="2455" spans="1:5" x14ac:dyDescent="0.25">
      <c r="A2455">
        <v>2553</v>
      </c>
      <c r="C2455" s="2">
        <v>2</v>
      </c>
      <c r="D2455" s="5">
        <v>3</v>
      </c>
    </row>
    <row r="2456" spans="1:5" x14ac:dyDescent="0.25">
      <c r="A2456">
        <v>2554</v>
      </c>
      <c r="C2456" s="2">
        <v>2</v>
      </c>
      <c r="D2456" s="5">
        <v>3</v>
      </c>
    </row>
    <row r="2457" spans="1:5" x14ac:dyDescent="0.25">
      <c r="A2457">
        <v>2555</v>
      </c>
      <c r="C2457" s="2">
        <v>2</v>
      </c>
      <c r="D2457" s="5">
        <v>3</v>
      </c>
    </row>
    <row r="2458" spans="1:5" x14ac:dyDescent="0.25">
      <c r="A2458">
        <v>2556</v>
      </c>
      <c r="B2458" s="4">
        <v>1</v>
      </c>
      <c r="C2458" s="2">
        <v>2</v>
      </c>
      <c r="D2458" s="5">
        <v>3</v>
      </c>
    </row>
    <row r="2459" spans="1:5" x14ac:dyDescent="0.25">
      <c r="A2459">
        <v>2557</v>
      </c>
      <c r="B2459" s="4">
        <v>1</v>
      </c>
      <c r="C2459" s="2">
        <v>2</v>
      </c>
      <c r="D2459" s="5">
        <v>3</v>
      </c>
    </row>
    <row r="2460" spans="1:5" x14ac:dyDescent="0.25">
      <c r="A2460">
        <v>2558</v>
      </c>
      <c r="B2460" s="4">
        <v>1</v>
      </c>
      <c r="D2460" s="5">
        <v>3</v>
      </c>
    </row>
    <row r="2461" spans="1:5" x14ac:dyDescent="0.25">
      <c r="A2461">
        <v>2559</v>
      </c>
      <c r="B2461" s="4">
        <v>1</v>
      </c>
    </row>
    <row r="2462" spans="1:5" x14ac:dyDescent="0.25">
      <c r="A2462">
        <v>2560</v>
      </c>
      <c r="B2462" s="4">
        <v>1</v>
      </c>
      <c r="E2462" s="3">
        <v>4</v>
      </c>
    </row>
    <row r="2463" spans="1:5" x14ac:dyDescent="0.25">
      <c r="A2463">
        <v>2561</v>
      </c>
      <c r="B2463" s="4">
        <v>1</v>
      </c>
      <c r="E2463" s="3">
        <v>4</v>
      </c>
    </row>
    <row r="2464" spans="1:5" x14ac:dyDescent="0.25">
      <c r="A2464">
        <v>2562</v>
      </c>
      <c r="B2464" s="4">
        <v>1</v>
      </c>
      <c r="E2464" s="3">
        <v>4</v>
      </c>
    </row>
    <row r="2465" spans="1:5" x14ac:dyDescent="0.25">
      <c r="A2465">
        <v>2563</v>
      </c>
      <c r="B2465" s="4">
        <v>1</v>
      </c>
      <c r="E2465" s="3">
        <v>4</v>
      </c>
    </row>
    <row r="2466" spans="1:5" x14ac:dyDescent="0.25">
      <c r="A2466">
        <v>2564</v>
      </c>
      <c r="B2466" s="4">
        <v>1</v>
      </c>
      <c r="E2466" s="3">
        <v>4</v>
      </c>
    </row>
    <row r="2467" spans="1:5" x14ac:dyDescent="0.25">
      <c r="A2467">
        <v>2565</v>
      </c>
      <c r="B2467" s="4">
        <v>1</v>
      </c>
      <c r="E2467" s="3">
        <v>4</v>
      </c>
    </row>
    <row r="2468" spans="1:5" x14ac:dyDescent="0.25">
      <c r="A2468">
        <v>2566</v>
      </c>
      <c r="B2468" s="4">
        <v>1</v>
      </c>
      <c r="E2468" s="3">
        <v>4</v>
      </c>
    </row>
    <row r="2469" spans="1:5" x14ac:dyDescent="0.25">
      <c r="A2469">
        <v>2567</v>
      </c>
      <c r="B2469" s="4">
        <v>1</v>
      </c>
      <c r="E2469" s="3">
        <v>4</v>
      </c>
    </row>
    <row r="2470" spans="1:5" x14ac:dyDescent="0.25">
      <c r="A2470">
        <v>2568</v>
      </c>
      <c r="B2470" s="4">
        <v>1</v>
      </c>
      <c r="C2470" s="2">
        <v>2</v>
      </c>
      <c r="E2470" s="3">
        <v>4</v>
      </c>
    </row>
    <row r="2471" spans="1:5" x14ac:dyDescent="0.25">
      <c r="A2471">
        <v>2569</v>
      </c>
      <c r="C2471" s="2">
        <v>2</v>
      </c>
      <c r="E2471" s="3">
        <v>4</v>
      </c>
    </row>
    <row r="2472" spans="1:5" x14ac:dyDescent="0.25">
      <c r="A2472">
        <v>2570</v>
      </c>
      <c r="C2472" s="2">
        <v>2</v>
      </c>
      <c r="E2472" s="3">
        <v>4</v>
      </c>
    </row>
    <row r="2473" spans="1:5" x14ac:dyDescent="0.25">
      <c r="A2473">
        <v>2571</v>
      </c>
      <c r="C2473" s="2">
        <v>2</v>
      </c>
      <c r="E2473" s="3">
        <v>4</v>
      </c>
    </row>
    <row r="2474" spans="1:5" x14ac:dyDescent="0.25">
      <c r="A2474">
        <v>2572</v>
      </c>
      <c r="C2474" s="2">
        <v>2</v>
      </c>
      <c r="D2474" s="5">
        <v>3</v>
      </c>
      <c r="E2474" s="3">
        <v>4</v>
      </c>
    </row>
    <row r="2475" spans="1:5" x14ac:dyDescent="0.25">
      <c r="A2475">
        <v>2573</v>
      </c>
      <c r="C2475" s="2">
        <v>2</v>
      </c>
      <c r="D2475" s="5">
        <v>3</v>
      </c>
    </row>
    <row r="2476" spans="1:5" x14ac:dyDescent="0.25">
      <c r="A2476">
        <v>2574</v>
      </c>
      <c r="C2476" s="2">
        <v>2</v>
      </c>
      <c r="D2476" s="5">
        <v>3</v>
      </c>
    </row>
    <row r="2477" spans="1:5" x14ac:dyDescent="0.25">
      <c r="A2477">
        <v>2575</v>
      </c>
      <c r="C2477" s="2">
        <v>2</v>
      </c>
      <c r="D2477" s="5">
        <v>3</v>
      </c>
    </row>
    <row r="2478" spans="1:5" x14ac:dyDescent="0.25">
      <c r="A2478">
        <v>2576</v>
      </c>
      <c r="C2478" s="2">
        <v>2</v>
      </c>
      <c r="D2478" s="5">
        <v>3</v>
      </c>
    </row>
    <row r="2479" spans="1:5" x14ac:dyDescent="0.25">
      <c r="A2479">
        <v>2577</v>
      </c>
      <c r="C2479" s="2">
        <v>2</v>
      </c>
      <c r="D2479" s="5">
        <v>3</v>
      </c>
    </row>
    <row r="2480" spans="1:5" x14ac:dyDescent="0.25">
      <c r="A2480">
        <v>2578</v>
      </c>
      <c r="C2480" s="2">
        <v>2</v>
      </c>
      <c r="D2480" s="5">
        <v>3</v>
      </c>
    </row>
    <row r="2481" spans="1:5" x14ac:dyDescent="0.25">
      <c r="A2481">
        <v>2579</v>
      </c>
      <c r="C2481" s="2">
        <v>2</v>
      </c>
      <c r="D2481" s="5">
        <v>3</v>
      </c>
    </row>
    <row r="2482" spans="1:5" x14ac:dyDescent="0.25">
      <c r="A2482">
        <v>2580</v>
      </c>
      <c r="C2482" s="2">
        <v>2</v>
      </c>
      <c r="D2482" s="5">
        <v>3</v>
      </c>
    </row>
    <row r="2483" spans="1:5" x14ac:dyDescent="0.25">
      <c r="A2483">
        <v>2581</v>
      </c>
      <c r="B2483" s="4">
        <v>1</v>
      </c>
      <c r="C2483" s="2">
        <v>2</v>
      </c>
      <c r="D2483" s="5">
        <v>3</v>
      </c>
    </row>
    <row r="2484" spans="1:5" x14ac:dyDescent="0.25">
      <c r="A2484">
        <v>2582</v>
      </c>
      <c r="B2484" s="4">
        <v>1</v>
      </c>
      <c r="C2484" s="2">
        <v>2</v>
      </c>
      <c r="D2484" s="5">
        <v>3</v>
      </c>
    </row>
    <row r="2485" spans="1:5" x14ac:dyDescent="0.25">
      <c r="A2485">
        <v>2583</v>
      </c>
      <c r="B2485" s="4">
        <v>1</v>
      </c>
      <c r="D2485" s="5">
        <v>3</v>
      </c>
      <c r="E2485" s="3">
        <v>4</v>
      </c>
    </row>
    <row r="2486" spans="1:5" x14ac:dyDescent="0.25">
      <c r="A2486">
        <v>2584</v>
      </c>
      <c r="B2486" s="4">
        <v>1</v>
      </c>
      <c r="D2486" s="5">
        <v>3</v>
      </c>
      <c r="E2486" s="3">
        <v>4</v>
      </c>
    </row>
    <row r="2487" spans="1:5" x14ac:dyDescent="0.25">
      <c r="A2487">
        <v>2585</v>
      </c>
      <c r="B2487" s="4">
        <v>1</v>
      </c>
      <c r="E2487" s="3">
        <v>4</v>
      </c>
    </row>
    <row r="2488" spans="1:5" x14ac:dyDescent="0.25">
      <c r="A2488">
        <v>2586</v>
      </c>
      <c r="B2488" s="4">
        <v>1</v>
      </c>
      <c r="E2488" s="3">
        <v>4</v>
      </c>
    </row>
    <row r="2489" spans="1:5" x14ac:dyDescent="0.25">
      <c r="A2489">
        <v>2587</v>
      </c>
      <c r="B2489" s="4">
        <v>1</v>
      </c>
      <c r="E2489" s="3">
        <v>4</v>
      </c>
    </row>
    <row r="2490" spans="1:5" x14ac:dyDescent="0.25">
      <c r="A2490">
        <v>2588</v>
      </c>
      <c r="B2490" s="4">
        <v>1</v>
      </c>
      <c r="E2490" s="3">
        <v>4</v>
      </c>
    </row>
    <row r="2491" spans="1:5" x14ac:dyDescent="0.25">
      <c r="A2491">
        <v>2589</v>
      </c>
      <c r="B2491" s="4">
        <v>1</v>
      </c>
      <c r="E2491" s="3">
        <v>4</v>
      </c>
    </row>
    <row r="2492" spans="1:5" x14ac:dyDescent="0.25">
      <c r="A2492">
        <v>2590</v>
      </c>
      <c r="B2492" s="4">
        <v>1</v>
      </c>
      <c r="E2492" s="3">
        <v>4</v>
      </c>
    </row>
    <row r="2493" spans="1:5" x14ac:dyDescent="0.25">
      <c r="A2493">
        <v>2591</v>
      </c>
      <c r="B2493" s="4">
        <v>1</v>
      </c>
      <c r="E2493" s="3">
        <v>4</v>
      </c>
    </row>
    <row r="2494" spans="1:5" x14ac:dyDescent="0.25">
      <c r="A2494">
        <v>2592</v>
      </c>
      <c r="B2494" s="4">
        <v>1</v>
      </c>
      <c r="E2494" s="3">
        <v>4</v>
      </c>
    </row>
    <row r="2495" spans="1:5" x14ac:dyDescent="0.25">
      <c r="A2495">
        <v>2593</v>
      </c>
      <c r="B2495" s="4">
        <v>1</v>
      </c>
      <c r="C2495" s="2">
        <v>2</v>
      </c>
      <c r="E2495" s="3">
        <v>4</v>
      </c>
    </row>
    <row r="2496" spans="1:5" x14ac:dyDescent="0.25">
      <c r="A2496">
        <v>2594</v>
      </c>
      <c r="B2496" s="4">
        <v>1</v>
      </c>
      <c r="C2496" s="2">
        <v>2</v>
      </c>
      <c r="E2496" s="3">
        <v>4</v>
      </c>
    </row>
    <row r="2497" spans="1:5" x14ac:dyDescent="0.25">
      <c r="A2497">
        <v>2595</v>
      </c>
      <c r="C2497" s="2">
        <v>2</v>
      </c>
      <c r="E2497" s="3">
        <v>4</v>
      </c>
    </row>
    <row r="2498" spans="1:5" x14ac:dyDescent="0.25">
      <c r="A2498">
        <v>2596</v>
      </c>
      <c r="C2498" s="2">
        <v>2</v>
      </c>
      <c r="E2498" s="3">
        <v>4</v>
      </c>
    </row>
    <row r="2499" spans="1:5" x14ac:dyDescent="0.25">
      <c r="A2499">
        <v>2597</v>
      </c>
      <c r="C2499" s="2">
        <v>2</v>
      </c>
      <c r="E2499" s="3">
        <v>4</v>
      </c>
    </row>
    <row r="2500" spans="1:5" x14ac:dyDescent="0.25">
      <c r="A2500">
        <v>2598</v>
      </c>
      <c r="C2500" s="2">
        <v>2</v>
      </c>
      <c r="D2500" s="5">
        <v>3</v>
      </c>
      <c r="E2500" s="3">
        <v>4</v>
      </c>
    </row>
    <row r="2501" spans="1:5" x14ac:dyDescent="0.25">
      <c r="A2501">
        <v>2599</v>
      </c>
      <c r="C2501" s="2">
        <v>2</v>
      </c>
      <c r="D2501" s="5">
        <v>3</v>
      </c>
    </row>
    <row r="2502" spans="1:5" x14ac:dyDescent="0.25">
      <c r="A2502">
        <v>2600</v>
      </c>
      <c r="C2502" s="2">
        <v>2</v>
      </c>
      <c r="D2502" s="5">
        <v>3</v>
      </c>
    </row>
    <row r="2503" spans="1:5" x14ac:dyDescent="0.25">
      <c r="A2503">
        <v>2601</v>
      </c>
      <c r="C2503" s="2">
        <v>2</v>
      </c>
      <c r="D2503" s="5">
        <v>3</v>
      </c>
    </row>
    <row r="2504" spans="1:5" x14ac:dyDescent="0.25">
      <c r="A2504">
        <v>2602</v>
      </c>
      <c r="C2504" s="2">
        <v>2</v>
      </c>
      <c r="D2504" s="5">
        <v>3</v>
      </c>
    </row>
    <row r="2505" spans="1:5" x14ac:dyDescent="0.25">
      <c r="A2505">
        <v>2603</v>
      </c>
      <c r="C2505" s="2">
        <v>2</v>
      </c>
      <c r="D2505" s="5">
        <v>3</v>
      </c>
    </row>
    <row r="2506" spans="1:5" x14ac:dyDescent="0.25">
      <c r="A2506">
        <v>2604</v>
      </c>
      <c r="C2506" s="2">
        <v>2</v>
      </c>
      <c r="D2506" s="5">
        <v>3</v>
      </c>
    </row>
    <row r="2507" spans="1:5" x14ac:dyDescent="0.25">
      <c r="A2507">
        <v>2605</v>
      </c>
      <c r="C2507" s="2">
        <v>2</v>
      </c>
      <c r="D2507" s="5">
        <v>3</v>
      </c>
    </row>
    <row r="2508" spans="1:5" x14ac:dyDescent="0.25">
      <c r="A2508">
        <v>2606</v>
      </c>
      <c r="B2508" s="4">
        <v>1</v>
      </c>
      <c r="C2508" s="2">
        <v>2</v>
      </c>
      <c r="D2508" s="5">
        <v>3</v>
      </c>
    </row>
    <row r="2509" spans="1:5" x14ac:dyDescent="0.25">
      <c r="A2509">
        <v>2607</v>
      </c>
      <c r="B2509" s="4">
        <v>1</v>
      </c>
      <c r="C2509" s="2">
        <v>2</v>
      </c>
      <c r="D2509" s="5">
        <v>3</v>
      </c>
    </row>
    <row r="2510" spans="1:5" x14ac:dyDescent="0.25">
      <c r="A2510">
        <v>2608</v>
      </c>
      <c r="B2510" s="4">
        <v>1</v>
      </c>
      <c r="D2510" s="5">
        <v>3</v>
      </c>
    </row>
    <row r="2511" spans="1:5" x14ac:dyDescent="0.25">
      <c r="A2511">
        <v>2609</v>
      </c>
      <c r="B2511" s="4">
        <v>1</v>
      </c>
      <c r="D2511" s="5">
        <v>3</v>
      </c>
    </row>
    <row r="2512" spans="1:5" x14ac:dyDescent="0.25">
      <c r="A2512">
        <v>2610</v>
      </c>
      <c r="B2512" s="4">
        <v>1</v>
      </c>
      <c r="D2512" s="5">
        <v>3</v>
      </c>
      <c r="E2512" s="3">
        <v>4</v>
      </c>
    </row>
    <row r="2513" spans="1:5" x14ac:dyDescent="0.25">
      <c r="A2513">
        <v>2611</v>
      </c>
      <c r="B2513" s="4">
        <v>1</v>
      </c>
      <c r="E2513" s="3">
        <v>4</v>
      </c>
    </row>
    <row r="2514" spans="1:5" x14ac:dyDescent="0.25">
      <c r="A2514">
        <v>2612</v>
      </c>
      <c r="B2514" s="4">
        <v>1</v>
      </c>
      <c r="E2514" s="3">
        <v>4</v>
      </c>
    </row>
    <row r="2515" spans="1:5" x14ac:dyDescent="0.25">
      <c r="A2515">
        <v>2613</v>
      </c>
      <c r="B2515" s="4">
        <v>1</v>
      </c>
      <c r="E2515" s="3">
        <v>4</v>
      </c>
    </row>
    <row r="2516" spans="1:5" x14ac:dyDescent="0.25">
      <c r="A2516">
        <v>2614</v>
      </c>
      <c r="B2516" s="4">
        <v>1</v>
      </c>
      <c r="E2516" s="3">
        <v>4</v>
      </c>
    </row>
    <row r="2517" spans="1:5" x14ac:dyDescent="0.25">
      <c r="A2517">
        <v>2615</v>
      </c>
      <c r="B2517" s="4">
        <v>1</v>
      </c>
      <c r="E2517" s="3">
        <v>4</v>
      </c>
    </row>
    <row r="2518" spans="1:5" x14ac:dyDescent="0.25">
      <c r="A2518">
        <v>2616</v>
      </c>
      <c r="B2518" s="4">
        <v>1</v>
      </c>
      <c r="E2518" s="3">
        <v>4</v>
      </c>
    </row>
    <row r="2519" spans="1:5" x14ac:dyDescent="0.25">
      <c r="A2519">
        <v>2617</v>
      </c>
      <c r="B2519" s="4">
        <v>1</v>
      </c>
      <c r="E2519" s="3">
        <v>4</v>
      </c>
    </row>
    <row r="2520" spans="1:5" x14ac:dyDescent="0.25">
      <c r="A2520">
        <v>2618</v>
      </c>
      <c r="B2520" s="4">
        <v>1</v>
      </c>
      <c r="E2520" s="3">
        <v>4</v>
      </c>
    </row>
    <row r="2521" spans="1:5" x14ac:dyDescent="0.25">
      <c r="A2521">
        <v>2619</v>
      </c>
      <c r="B2521" s="4">
        <v>1</v>
      </c>
      <c r="C2521" s="2">
        <v>2</v>
      </c>
      <c r="E2521" s="3">
        <v>4</v>
      </c>
    </row>
    <row r="2522" spans="1:5" x14ac:dyDescent="0.25">
      <c r="A2522">
        <v>2620</v>
      </c>
      <c r="B2522" s="4">
        <v>1</v>
      </c>
      <c r="C2522" s="2">
        <v>2</v>
      </c>
      <c r="E2522" s="3">
        <v>4</v>
      </c>
    </row>
    <row r="2523" spans="1:5" x14ac:dyDescent="0.25">
      <c r="A2523">
        <v>2621</v>
      </c>
      <c r="B2523" s="4">
        <v>1</v>
      </c>
      <c r="C2523" s="2">
        <v>2</v>
      </c>
      <c r="E2523" s="3">
        <v>4</v>
      </c>
    </row>
    <row r="2524" spans="1:5" x14ac:dyDescent="0.25">
      <c r="A2524">
        <v>2622</v>
      </c>
      <c r="C2524" s="2">
        <v>2</v>
      </c>
      <c r="D2524" s="5">
        <v>3</v>
      </c>
      <c r="E2524" s="3">
        <v>4</v>
      </c>
    </row>
    <row r="2525" spans="1:5" x14ac:dyDescent="0.25">
      <c r="A2525">
        <v>2623</v>
      </c>
      <c r="C2525" s="2">
        <v>2</v>
      </c>
      <c r="D2525" s="5">
        <v>3</v>
      </c>
      <c r="E2525" s="3">
        <v>4</v>
      </c>
    </row>
    <row r="2526" spans="1:5" x14ac:dyDescent="0.25">
      <c r="A2526">
        <v>2624</v>
      </c>
      <c r="C2526" s="2">
        <v>2</v>
      </c>
      <c r="D2526" s="5">
        <v>3</v>
      </c>
      <c r="E2526" s="3">
        <v>4</v>
      </c>
    </row>
    <row r="2527" spans="1:5" x14ac:dyDescent="0.25">
      <c r="A2527">
        <v>2625</v>
      </c>
      <c r="C2527" s="2">
        <v>2</v>
      </c>
      <c r="D2527" s="5">
        <v>3</v>
      </c>
      <c r="E2527" s="3">
        <v>4</v>
      </c>
    </row>
    <row r="2528" spans="1:5" x14ac:dyDescent="0.25">
      <c r="A2528">
        <v>2626</v>
      </c>
      <c r="C2528" s="2">
        <v>2</v>
      </c>
      <c r="D2528" s="5">
        <v>3</v>
      </c>
    </row>
    <row r="2529" spans="1:5" x14ac:dyDescent="0.25">
      <c r="A2529">
        <v>2627</v>
      </c>
      <c r="C2529" s="2">
        <v>2</v>
      </c>
      <c r="D2529" s="5">
        <v>3</v>
      </c>
    </row>
    <row r="2530" spans="1:5" x14ac:dyDescent="0.25">
      <c r="A2530">
        <v>2628</v>
      </c>
      <c r="C2530" s="2">
        <v>2</v>
      </c>
      <c r="D2530" s="5">
        <v>3</v>
      </c>
    </row>
    <row r="2531" spans="1:5" x14ac:dyDescent="0.25">
      <c r="A2531">
        <v>2629</v>
      </c>
      <c r="C2531" s="2">
        <v>2</v>
      </c>
      <c r="D2531" s="5">
        <v>3</v>
      </c>
    </row>
    <row r="2532" spans="1:5" x14ac:dyDescent="0.25">
      <c r="A2532">
        <v>2630</v>
      </c>
      <c r="C2532" s="2">
        <v>2</v>
      </c>
      <c r="D2532" s="5">
        <v>3</v>
      </c>
    </row>
    <row r="2533" spans="1:5" x14ac:dyDescent="0.25">
      <c r="A2533">
        <v>2631</v>
      </c>
      <c r="C2533" s="2">
        <v>2</v>
      </c>
      <c r="D2533" s="5">
        <v>3</v>
      </c>
    </row>
    <row r="2534" spans="1:5" x14ac:dyDescent="0.25">
      <c r="A2534">
        <v>2632</v>
      </c>
      <c r="C2534" s="2">
        <v>2</v>
      </c>
      <c r="D2534" s="5">
        <v>3</v>
      </c>
    </row>
    <row r="2535" spans="1:5" x14ac:dyDescent="0.25">
      <c r="A2535">
        <v>2633</v>
      </c>
      <c r="C2535" s="2">
        <v>2</v>
      </c>
      <c r="D2535" s="5">
        <v>3</v>
      </c>
    </row>
    <row r="2536" spans="1:5" x14ac:dyDescent="0.25">
      <c r="A2536">
        <v>2634</v>
      </c>
      <c r="B2536" s="4">
        <v>1</v>
      </c>
      <c r="C2536" s="2">
        <v>2</v>
      </c>
      <c r="D2536" s="5">
        <v>3</v>
      </c>
    </row>
    <row r="2537" spans="1:5" x14ac:dyDescent="0.25">
      <c r="A2537">
        <v>2635</v>
      </c>
      <c r="B2537" s="4">
        <v>1</v>
      </c>
      <c r="C2537" s="2">
        <v>2</v>
      </c>
      <c r="D2537" s="5">
        <v>3</v>
      </c>
    </row>
    <row r="2538" spans="1:5" x14ac:dyDescent="0.25">
      <c r="A2538">
        <v>2636</v>
      </c>
      <c r="B2538" s="4">
        <v>1</v>
      </c>
      <c r="D2538" s="5">
        <v>3</v>
      </c>
    </row>
    <row r="2539" spans="1:5" x14ac:dyDescent="0.25">
      <c r="A2539">
        <v>2637</v>
      </c>
      <c r="B2539" s="4">
        <v>1</v>
      </c>
      <c r="D2539" s="5">
        <v>3</v>
      </c>
      <c r="E2539" s="3">
        <v>4</v>
      </c>
    </row>
    <row r="2540" spans="1:5" x14ac:dyDescent="0.25">
      <c r="A2540">
        <v>2638</v>
      </c>
      <c r="B2540" s="4">
        <v>1</v>
      </c>
      <c r="D2540" s="5">
        <v>3</v>
      </c>
      <c r="E2540" s="3">
        <v>4</v>
      </c>
    </row>
    <row r="2541" spans="1:5" x14ac:dyDescent="0.25">
      <c r="A2541">
        <v>2639</v>
      </c>
      <c r="B2541" s="4">
        <v>1</v>
      </c>
      <c r="E2541" s="3">
        <v>4</v>
      </c>
    </row>
    <row r="2542" spans="1:5" x14ac:dyDescent="0.25">
      <c r="A2542">
        <v>2640</v>
      </c>
      <c r="B2542" s="4">
        <v>1</v>
      </c>
      <c r="E2542" s="3">
        <v>4</v>
      </c>
    </row>
    <row r="2543" spans="1:5" x14ac:dyDescent="0.25">
      <c r="A2543">
        <v>2641</v>
      </c>
      <c r="B2543" s="4">
        <v>1</v>
      </c>
      <c r="E2543" s="3">
        <v>4</v>
      </c>
    </row>
    <row r="2544" spans="1:5" x14ac:dyDescent="0.25">
      <c r="A2544">
        <v>2642</v>
      </c>
      <c r="B2544" s="4">
        <v>1</v>
      </c>
      <c r="E2544" s="3">
        <v>4</v>
      </c>
    </row>
    <row r="2545" spans="1:5" x14ac:dyDescent="0.25">
      <c r="A2545">
        <v>2643</v>
      </c>
      <c r="B2545" s="4">
        <v>1</v>
      </c>
      <c r="E2545" s="3">
        <v>4</v>
      </c>
    </row>
    <row r="2546" spans="1:5" x14ac:dyDescent="0.25">
      <c r="A2546">
        <v>2644</v>
      </c>
      <c r="B2546" s="4">
        <v>1</v>
      </c>
      <c r="E2546" s="3">
        <v>4</v>
      </c>
    </row>
    <row r="2547" spans="1:5" x14ac:dyDescent="0.25">
      <c r="A2547">
        <v>2645</v>
      </c>
      <c r="B2547" s="4">
        <v>1</v>
      </c>
      <c r="E2547" s="3">
        <v>4</v>
      </c>
    </row>
    <row r="2548" spans="1:5" x14ac:dyDescent="0.25">
      <c r="A2548">
        <v>2646</v>
      </c>
      <c r="B2548" s="4">
        <v>1</v>
      </c>
      <c r="E2548" s="3">
        <v>4</v>
      </c>
    </row>
    <row r="2549" spans="1:5" x14ac:dyDescent="0.25">
      <c r="A2549">
        <v>2647</v>
      </c>
      <c r="B2549" s="4">
        <v>1</v>
      </c>
      <c r="E2549" s="3">
        <v>4</v>
      </c>
    </row>
    <row r="2550" spans="1:5" x14ac:dyDescent="0.25">
      <c r="A2550">
        <v>2648</v>
      </c>
      <c r="B2550" s="4">
        <v>1</v>
      </c>
      <c r="C2550" s="2">
        <v>2</v>
      </c>
      <c r="E2550" s="3">
        <v>4</v>
      </c>
    </row>
    <row r="2551" spans="1:5" x14ac:dyDescent="0.25">
      <c r="A2551">
        <v>2649</v>
      </c>
      <c r="B2551" s="4">
        <v>1</v>
      </c>
      <c r="C2551" s="2">
        <v>2</v>
      </c>
      <c r="E2551" s="3">
        <v>4</v>
      </c>
    </row>
    <row r="2552" spans="1:5" x14ac:dyDescent="0.25">
      <c r="A2552">
        <v>2650</v>
      </c>
      <c r="C2552" s="2">
        <v>2</v>
      </c>
      <c r="E2552" s="3">
        <v>4</v>
      </c>
    </row>
    <row r="2553" spans="1:5" x14ac:dyDescent="0.25">
      <c r="A2553">
        <v>2651</v>
      </c>
      <c r="C2553" s="2">
        <v>2</v>
      </c>
      <c r="D2553" s="5">
        <v>3</v>
      </c>
      <c r="E2553" s="3">
        <v>4</v>
      </c>
    </row>
    <row r="2554" spans="1:5" x14ac:dyDescent="0.25">
      <c r="A2554">
        <v>2652</v>
      </c>
      <c r="C2554" s="2">
        <v>2</v>
      </c>
      <c r="D2554" s="5">
        <v>3</v>
      </c>
      <c r="E2554" s="3">
        <v>4</v>
      </c>
    </row>
    <row r="2555" spans="1:5" x14ac:dyDescent="0.25">
      <c r="A2555">
        <v>2653</v>
      </c>
      <c r="C2555" s="2">
        <v>2</v>
      </c>
      <c r="D2555" s="5">
        <v>3</v>
      </c>
      <c r="E2555" s="3">
        <v>4</v>
      </c>
    </row>
    <row r="2556" spans="1:5" x14ac:dyDescent="0.25">
      <c r="A2556">
        <v>2654</v>
      </c>
      <c r="C2556" s="2">
        <v>2</v>
      </c>
      <c r="D2556" s="5">
        <v>3</v>
      </c>
      <c r="E2556" s="3">
        <v>4</v>
      </c>
    </row>
    <row r="2557" spans="1:5" x14ac:dyDescent="0.25">
      <c r="A2557">
        <v>2655</v>
      </c>
      <c r="C2557" s="2">
        <v>2</v>
      </c>
      <c r="D2557" s="5">
        <v>3</v>
      </c>
    </row>
    <row r="2558" spans="1:5" x14ac:dyDescent="0.25">
      <c r="A2558">
        <v>2656</v>
      </c>
      <c r="C2558" s="2">
        <v>2</v>
      </c>
      <c r="D2558" s="5">
        <v>3</v>
      </c>
    </row>
    <row r="2559" spans="1:5" x14ac:dyDescent="0.25">
      <c r="A2559">
        <v>2657</v>
      </c>
      <c r="C2559" s="2">
        <v>2</v>
      </c>
      <c r="D2559" s="5">
        <v>3</v>
      </c>
    </row>
    <row r="2560" spans="1:5" x14ac:dyDescent="0.25">
      <c r="A2560">
        <v>2658</v>
      </c>
      <c r="C2560" s="2">
        <v>2</v>
      </c>
      <c r="D2560" s="5">
        <v>3</v>
      </c>
    </row>
    <row r="2561" spans="1:5" x14ac:dyDescent="0.25">
      <c r="A2561">
        <v>2659</v>
      </c>
      <c r="C2561" s="2">
        <v>2</v>
      </c>
      <c r="D2561" s="5">
        <v>3</v>
      </c>
    </row>
    <row r="2562" spans="1:5" x14ac:dyDescent="0.25">
      <c r="A2562">
        <v>2660</v>
      </c>
      <c r="C2562" s="2">
        <v>2</v>
      </c>
      <c r="D2562" s="5">
        <v>3</v>
      </c>
    </row>
    <row r="2563" spans="1:5" x14ac:dyDescent="0.25">
      <c r="A2563">
        <v>2661</v>
      </c>
      <c r="C2563" s="2">
        <v>2</v>
      </c>
      <c r="D2563" s="5">
        <v>3</v>
      </c>
    </row>
    <row r="2564" spans="1:5" x14ac:dyDescent="0.25">
      <c r="A2564">
        <v>2662</v>
      </c>
      <c r="C2564" s="2">
        <v>2</v>
      </c>
      <c r="D2564" s="5">
        <v>3</v>
      </c>
    </row>
    <row r="2565" spans="1:5" x14ac:dyDescent="0.25">
      <c r="A2565">
        <v>2663</v>
      </c>
      <c r="B2565" s="4">
        <v>1</v>
      </c>
      <c r="C2565" s="2">
        <v>2</v>
      </c>
      <c r="D2565" s="5">
        <v>3</v>
      </c>
    </row>
    <row r="2566" spans="1:5" x14ac:dyDescent="0.25">
      <c r="A2566">
        <v>2664</v>
      </c>
      <c r="B2566" s="4">
        <v>1</v>
      </c>
      <c r="C2566" s="2">
        <v>2</v>
      </c>
      <c r="D2566" s="5">
        <v>3</v>
      </c>
    </row>
    <row r="2567" spans="1:5" x14ac:dyDescent="0.25">
      <c r="A2567">
        <v>2665</v>
      </c>
      <c r="B2567" s="4">
        <v>1</v>
      </c>
      <c r="C2567" s="2">
        <v>2</v>
      </c>
      <c r="D2567" s="5">
        <v>3</v>
      </c>
    </row>
    <row r="2568" spans="1:5" x14ac:dyDescent="0.25">
      <c r="A2568">
        <v>2666</v>
      </c>
      <c r="B2568" s="4">
        <v>1</v>
      </c>
      <c r="D2568" s="5">
        <v>3</v>
      </c>
    </row>
    <row r="2569" spans="1:5" x14ac:dyDescent="0.25">
      <c r="A2569">
        <v>2667</v>
      </c>
      <c r="B2569" s="4">
        <v>1</v>
      </c>
      <c r="D2569" s="5">
        <v>3</v>
      </c>
      <c r="E2569" s="3">
        <v>4</v>
      </c>
    </row>
    <row r="2570" spans="1:5" x14ac:dyDescent="0.25">
      <c r="A2570">
        <v>2668</v>
      </c>
      <c r="B2570" s="4">
        <v>1</v>
      </c>
      <c r="D2570" s="5">
        <v>3</v>
      </c>
      <c r="E2570" s="3">
        <v>4</v>
      </c>
    </row>
    <row r="2571" spans="1:5" x14ac:dyDescent="0.25">
      <c r="A2571">
        <v>2669</v>
      </c>
      <c r="B2571" s="4">
        <v>1</v>
      </c>
      <c r="E2571" s="3">
        <v>4</v>
      </c>
    </row>
    <row r="2572" spans="1:5" x14ac:dyDescent="0.25">
      <c r="A2572">
        <v>2670</v>
      </c>
      <c r="B2572" s="4">
        <v>1</v>
      </c>
      <c r="E2572" s="3">
        <v>4</v>
      </c>
    </row>
    <row r="2573" spans="1:5" x14ac:dyDescent="0.25">
      <c r="A2573">
        <v>2671</v>
      </c>
      <c r="B2573" s="4">
        <v>1</v>
      </c>
      <c r="E2573" s="3">
        <v>4</v>
      </c>
    </row>
    <row r="2574" spans="1:5" x14ac:dyDescent="0.25">
      <c r="A2574">
        <v>2672</v>
      </c>
      <c r="B2574" s="4">
        <v>1</v>
      </c>
      <c r="E2574" s="3">
        <v>4</v>
      </c>
    </row>
    <row r="2575" spans="1:5" x14ac:dyDescent="0.25">
      <c r="A2575">
        <v>2673</v>
      </c>
      <c r="B2575" s="4">
        <v>1</v>
      </c>
      <c r="E2575" s="3">
        <v>4</v>
      </c>
    </row>
    <row r="2576" spans="1:5" x14ac:dyDescent="0.25">
      <c r="A2576">
        <v>2674</v>
      </c>
      <c r="B2576" s="4">
        <v>1</v>
      </c>
      <c r="E2576" s="3">
        <v>4</v>
      </c>
    </row>
    <row r="2577" spans="1:5" x14ac:dyDescent="0.25">
      <c r="A2577">
        <v>2675</v>
      </c>
      <c r="B2577" s="4">
        <v>1</v>
      </c>
      <c r="E2577" s="3">
        <v>4</v>
      </c>
    </row>
    <row r="2578" spans="1:5" x14ac:dyDescent="0.25">
      <c r="A2578">
        <v>2676</v>
      </c>
      <c r="B2578" s="4">
        <v>1</v>
      </c>
      <c r="E2578" s="3">
        <v>4</v>
      </c>
    </row>
    <row r="2579" spans="1:5" x14ac:dyDescent="0.25">
      <c r="A2579">
        <v>2677</v>
      </c>
      <c r="B2579" s="4">
        <v>1</v>
      </c>
      <c r="E2579" s="3">
        <v>4</v>
      </c>
    </row>
    <row r="2580" spans="1:5" x14ac:dyDescent="0.25">
      <c r="A2580">
        <v>2678</v>
      </c>
      <c r="B2580" s="4">
        <v>1</v>
      </c>
      <c r="C2580" s="2">
        <v>2</v>
      </c>
      <c r="E2580" s="3">
        <v>4</v>
      </c>
    </row>
    <row r="2581" spans="1:5" x14ac:dyDescent="0.25">
      <c r="A2581">
        <v>2679</v>
      </c>
      <c r="B2581" s="4">
        <v>1</v>
      </c>
      <c r="C2581" s="2">
        <v>2</v>
      </c>
      <c r="E2581" s="3">
        <v>4</v>
      </c>
    </row>
    <row r="2582" spans="1:5" x14ac:dyDescent="0.25">
      <c r="A2582">
        <v>2680</v>
      </c>
      <c r="B2582" s="4">
        <v>1</v>
      </c>
      <c r="C2582" s="2">
        <v>2</v>
      </c>
      <c r="E2582" s="3">
        <v>4</v>
      </c>
    </row>
    <row r="2583" spans="1:5" x14ac:dyDescent="0.25">
      <c r="A2583">
        <v>2681</v>
      </c>
      <c r="C2583" s="2">
        <v>2</v>
      </c>
      <c r="E2583" s="3">
        <v>4</v>
      </c>
    </row>
    <row r="2584" spans="1:5" x14ac:dyDescent="0.25">
      <c r="A2584">
        <v>2682</v>
      </c>
      <c r="C2584" s="2">
        <v>2</v>
      </c>
      <c r="E2584" s="3">
        <v>4</v>
      </c>
    </row>
    <row r="2585" spans="1:5" x14ac:dyDescent="0.25">
      <c r="A2585">
        <v>2683</v>
      </c>
      <c r="C2585" s="2">
        <v>2</v>
      </c>
      <c r="D2585" s="5">
        <v>3</v>
      </c>
      <c r="E2585" s="3">
        <v>4</v>
      </c>
    </row>
    <row r="2586" spans="1:5" x14ac:dyDescent="0.25">
      <c r="A2586">
        <v>2684</v>
      </c>
      <c r="C2586" s="2">
        <v>2</v>
      </c>
      <c r="D2586" s="5">
        <v>3</v>
      </c>
      <c r="E2586" s="3">
        <v>4</v>
      </c>
    </row>
    <row r="2587" spans="1:5" x14ac:dyDescent="0.25">
      <c r="A2587">
        <v>2685</v>
      </c>
      <c r="C2587" s="2">
        <v>2</v>
      </c>
      <c r="D2587" s="5">
        <v>3</v>
      </c>
    </row>
    <row r="2588" spans="1:5" x14ac:dyDescent="0.25">
      <c r="A2588">
        <v>2686</v>
      </c>
      <c r="C2588" s="2">
        <v>2</v>
      </c>
      <c r="D2588" s="5">
        <v>3</v>
      </c>
    </row>
    <row r="2589" spans="1:5" x14ac:dyDescent="0.25">
      <c r="A2589">
        <v>2687</v>
      </c>
      <c r="C2589" s="2">
        <v>2</v>
      </c>
      <c r="D2589" s="5">
        <v>3</v>
      </c>
    </row>
    <row r="2590" spans="1:5" x14ac:dyDescent="0.25">
      <c r="A2590">
        <v>2688</v>
      </c>
      <c r="C2590" s="2">
        <v>2</v>
      </c>
      <c r="D2590" s="5">
        <v>3</v>
      </c>
    </row>
    <row r="2591" spans="1:5" x14ac:dyDescent="0.25">
      <c r="A2591">
        <v>2689</v>
      </c>
      <c r="C2591" s="2">
        <v>2</v>
      </c>
      <c r="D2591" s="5">
        <v>3</v>
      </c>
    </row>
    <row r="2592" spans="1:5" x14ac:dyDescent="0.25">
      <c r="A2592">
        <v>2690</v>
      </c>
      <c r="C2592" s="2">
        <v>2</v>
      </c>
      <c r="D2592" s="5">
        <v>3</v>
      </c>
    </row>
    <row r="2593" spans="1:8" x14ac:dyDescent="0.25">
      <c r="A2593">
        <v>2691</v>
      </c>
      <c r="C2593" s="2">
        <v>2</v>
      </c>
      <c r="D2593" s="5">
        <v>3</v>
      </c>
    </row>
    <row r="2594" spans="1:8" x14ac:dyDescent="0.25">
      <c r="A2594">
        <v>2692</v>
      </c>
      <c r="C2594" s="2">
        <v>2</v>
      </c>
      <c r="D2594" s="5">
        <v>3</v>
      </c>
    </row>
    <row r="2595" spans="1:8" x14ac:dyDescent="0.25">
      <c r="A2595">
        <v>2693</v>
      </c>
      <c r="C2595" s="2">
        <v>2</v>
      </c>
      <c r="D2595" s="5">
        <v>3</v>
      </c>
    </row>
    <row r="2596" spans="1:8" x14ac:dyDescent="0.25">
      <c r="A2596">
        <v>2694</v>
      </c>
      <c r="C2596" s="2">
        <v>2</v>
      </c>
      <c r="D2596" s="5">
        <v>3</v>
      </c>
    </row>
    <row r="2597" spans="1:8" x14ac:dyDescent="0.25">
      <c r="A2597">
        <v>2695</v>
      </c>
      <c r="B2597" s="4">
        <v>1</v>
      </c>
      <c r="C2597" s="2">
        <v>2</v>
      </c>
      <c r="D2597" s="5">
        <v>3</v>
      </c>
    </row>
    <row r="2598" spans="1:8" x14ac:dyDescent="0.25">
      <c r="A2598">
        <v>2696</v>
      </c>
      <c r="B2598" s="4">
        <v>1</v>
      </c>
      <c r="C2598" s="2">
        <v>2</v>
      </c>
      <c r="D2598" s="5">
        <v>3</v>
      </c>
    </row>
    <row r="2599" spans="1:8" x14ac:dyDescent="0.25">
      <c r="A2599">
        <v>2697</v>
      </c>
      <c r="B2599" s="4">
        <v>1</v>
      </c>
      <c r="C2599" s="2">
        <v>2</v>
      </c>
      <c r="D2599" s="5">
        <v>3</v>
      </c>
    </row>
    <row r="2600" spans="1:8" x14ac:dyDescent="0.25">
      <c r="A2600">
        <v>2698</v>
      </c>
      <c r="B2600" s="4">
        <v>1</v>
      </c>
      <c r="D2600" s="5">
        <v>3</v>
      </c>
      <c r="H2600" s="3" t="s">
        <v>233</v>
      </c>
    </row>
    <row r="2601" spans="1:8" x14ac:dyDescent="0.25">
      <c r="A2601">
        <v>2699</v>
      </c>
      <c r="B2601" s="4">
        <v>1</v>
      </c>
      <c r="D2601" s="5">
        <v>3</v>
      </c>
      <c r="H2601" s="3" t="s">
        <v>233</v>
      </c>
    </row>
    <row r="2602" spans="1:8" x14ac:dyDescent="0.25">
      <c r="A2602">
        <v>2700</v>
      </c>
      <c r="B2602" s="4">
        <v>1</v>
      </c>
      <c r="D2602" s="5">
        <v>3</v>
      </c>
      <c r="H2602" s="3" t="s">
        <v>233</v>
      </c>
    </row>
    <row r="2603" spans="1:8" x14ac:dyDescent="0.25">
      <c r="A2603">
        <v>2701</v>
      </c>
      <c r="B2603" s="4">
        <v>1</v>
      </c>
      <c r="H2603" s="3" t="s">
        <v>233</v>
      </c>
    </row>
    <row r="2604" spans="1:8" x14ac:dyDescent="0.25">
      <c r="A2604">
        <v>2702</v>
      </c>
      <c r="B2604" s="4">
        <v>1</v>
      </c>
      <c r="F2604" t="s">
        <v>22</v>
      </c>
      <c r="H2604" s="3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6983-7FEB-435D-9850-6511662766A5}">
  <dimension ref="A1:EA113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299</v>
      </c>
      <c r="AP1" t="s">
        <v>300</v>
      </c>
      <c r="AQ1" t="s">
        <v>301</v>
      </c>
      <c r="AR1" t="s">
        <v>302</v>
      </c>
      <c r="AT1" t="s">
        <v>303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321</v>
      </c>
      <c r="BS1" t="s">
        <v>322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239.140691</v>
      </c>
      <c r="B2">
        <v>4.9894489999999996</v>
      </c>
      <c r="C2">
        <v>247.102214</v>
      </c>
      <c r="D2">
        <v>7.9317950000000002</v>
      </c>
      <c r="E2">
        <v>245.084182</v>
      </c>
      <c r="F2">
        <v>3.079323</v>
      </c>
      <c r="G2">
        <v>254.15783999999999</v>
      </c>
      <c r="H2">
        <v>6.7359260000000001</v>
      </c>
      <c r="K2">
        <f>(9/200)</f>
        <v>4.4999999999999998E-2</v>
      </c>
      <c r="L2">
        <f>(9/200)</f>
        <v>4.4999999999999998E-2</v>
      </c>
      <c r="M2">
        <f>(12/200)</f>
        <v>0.06</v>
      </c>
      <c r="N2">
        <f>(11/200)</f>
        <v>5.5E-2</v>
      </c>
      <c r="P2">
        <f>(17/200)</f>
        <v>8.5000000000000006E-2</v>
      </c>
      <c r="Q2">
        <f>(19/200)</f>
        <v>9.5000000000000001E-2</v>
      </c>
      <c r="R2">
        <f>(14/200)</f>
        <v>7.0000000000000007E-2</v>
      </c>
      <c r="S2">
        <f>(16/200)</f>
        <v>0.08</v>
      </c>
      <c r="U2">
        <f>0.045+0.085</f>
        <v>0.13</v>
      </c>
      <c r="V2">
        <f>0.045+0.095</f>
        <v>0.14000000000000001</v>
      </c>
      <c r="W2">
        <f>0.06+0.07</f>
        <v>0.13</v>
      </c>
      <c r="X2">
        <f>0.055+0.08</f>
        <v>0.13500000000000001</v>
      </c>
      <c r="Z2">
        <f>SQRT((ABS($A$3-$A$2)^2+(ABS($B$3-$B$2)^2)))</f>
        <v>14.652112351170942</v>
      </c>
      <c r="AA2">
        <f>SQRT((ABS($C$3-$C$2)^2+(ABS($D$3-$D$2)^2)))</f>
        <v>15.070914988670854</v>
      </c>
      <c r="AB2">
        <f>SQRT((ABS($E$3-$E$2)^2+(ABS($F$3-$F$2)^2)))</f>
        <v>16.802249054545754</v>
      </c>
      <c r="AC2">
        <f>SQRT((ABS($G$3-$G$2)^2+(ABS($H$3-$H$2)^2)))</f>
        <v>16.579650397521643</v>
      </c>
      <c r="AE2">
        <f>(COUNTA(U2:U12)/SUM(U2:U12))</f>
        <v>8.5603112840466924</v>
      </c>
      <c r="AF2">
        <f>(COUNTA(V2:V12)/SUM(V2:V12))</f>
        <v>8.4615384615384617</v>
      </c>
      <c r="AG2">
        <f>(COUNTA(W2:W12)/SUM(W2:W12))</f>
        <v>8.4615384615384617</v>
      </c>
      <c r="AH2">
        <f>(COUNTA(X2:X12)/SUM(X2:X12))</f>
        <v>8.3969465648854964</v>
      </c>
      <c r="AJ2">
        <f>1/0.13</f>
        <v>7.6923076923076916</v>
      </c>
      <c r="AK2">
        <f>1/0.14</f>
        <v>7.1428571428571423</v>
      </c>
      <c r="AL2">
        <f>1/0.13</f>
        <v>7.6923076923076916</v>
      </c>
      <c r="AM2">
        <f>1/0.135</f>
        <v>7.4074074074074066</v>
      </c>
      <c r="AO2">
        <f t="shared" ref="AO2:AO15" si="0">$Z2/$U2</f>
        <v>112.70855654746877</v>
      </c>
      <c r="AP2">
        <f t="shared" ref="AP2:AP15" si="1">$AA2/$V2</f>
        <v>107.64939277622037</v>
      </c>
      <c r="AQ2">
        <f t="shared" ref="AQ2:AQ14" si="2">$AB2/$W2</f>
        <v>129.24806965035197</v>
      </c>
      <c r="AR2">
        <f t="shared" ref="AR2:AR15" si="3">$AC2/$X2</f>
        <v>122.81222516682698</v>
      </c>
      <c r="AT2">
        <f>AT4/AT6</f>
        <v>125.83552376517594</v>
      </c>
      <c r="AV2">
        <f>((0.045/0.13)*100)</f>
        <v>34.615384615384613</v>
      </c>
      <c r="AW2">
        <f>((0.045/0.14)*100)</f>
        <v>32.142857142857139</v>
      </c>
      <c r="AX2">
        <f>((0.06/0.13)*100)</f>
        <v>46.153846153846153</v>
      </c>
      <c r="AY2">
        <f>((0.055/0.135)*100)</f>
        <v>40.74074074074074</v>
      </c>
      <c r="BA2">
        <f>((0.085/0.13)*100)</f>
        <v>65.384615384615387</v>
      </c>
      <c r="BB2">
        <f>((0.095/0.14)*100)</f>
        <v>67.857142857142847</v>
      </c>
      <c r="BC2">
        <f>((0.07/0.13)*100)</f>
        <v>53.846153846153854</v>
      </c>
      <c r="BD2">
        <f>((0.08/0.135)*100)</f>
        <v>59.259259259259252</v>
      </c>
      <c r="BF2">
        <f>ABS($B$2-$D$2)</f>
        <v>2.9423460000000006</v>
      </c>
      <c r="BG2">
        <f>ABS($F$2-$H$2)</f>
        <v>3.656603</v>
      </c>
      <c r="BL2">
        <f>SQRT((ABS($A$2-$E$2)^2+(ABS($B$2-$F$2)^2)))</f>
        <v>6.2428892832531426</v>
      </c>
      <c r="BM2">
        <f>SQRT((ABS($C$2-$G$2)^2+(ABS($D$2-$H$2)^2)))</f>
        <v>7.1562532736786819</v>
      </c>
      <c r="BO2">
        <f>SQRT((ABS($A$2-$G$3)^2+(ABS($B$2-$H$3)^2)))</f>
        <v>3.1381684436795276</v>
      </c>
      <c r="BP2">
        <f>SQRT((ABS($C$2-$E$2)^2+(ABS($D$2-$F$2)^2)))</f>
        <v>5.255372266910121</v>
      </c>
      <c r="BR2">
        <f>DEGREES(ACOS((8.80360236919188^2+16.8022490545458^2-9.82827144231889^2)/(2*8.80360236919188*16.8022490545458)))</f>
        <v>27.158210725787271</v>
      </c>
      <c r="BS2">
        <f>DEGREES(ACOS((9.78274066918739^2+16.5796503975216^2-8.80360236919188^2)/(2*9.78274066918739*16.5796503975216)))</f>
        <v>25.378777053330062</v>
      </c>
      <c r="BU2">
        <v>9</v>
      </c>
      <c r="BV2">
        <v>0</v>
      </c>
      <c r="BW2">
        <v>0</v>
      </c>
      <c r="BX2">
        <v>9</v>
      </c>
      <c r="BY2">
        <v>9</v>
      </c>
      <c r="BZ2">
        <v>0</v>
      </c>
      <c r="CA2">
        <v>9</v>
      </c>
      <c r="CB2">
        <v>0</v>
      </c>
      <c r="CC2">
        <v>12</v>
      </c>
      <c r="CD2">
        <v>0</v>
      </c>
      <c r="CE2">
        <v>9</v>
      </c>
      <c r="CF2">
        <v>0</v>
      </c>
      <c r="CG2">
        <v>11</v>
      </c>
      <c r="CH2">
        <v>9</v>
      </c>
      <c r="CI2">
        <v>0</v>
      </c>
      <c r="CJ2">
        <v>0</v>
      </c>
      <c r="CL2">
        <v>17</v>
      </c>
      <c r="CM2">
        <v>8</v>
      </c>
      <c r="CN2">
        <v>3</v>
      </c>
      <c r="CO2">
        <v>15</v>
      </c>
      <c r="CP2">
        <v>19</v>
      </c>
      <c r="CQ2">
        <v>4</v>
      </c>
      <c r="CR2">
        <v>0</v>
      </c>
      <c r="CS2">
        <v>5</v>
      </c>
      <c r="CT2">
        <v>14</v>
      </c>
      <c r="CU2">
        <v>5</v>
      </c>
      <c r="CV2">
        <v>14</v>
      </c>
      <c r="CW2">
        <v>3</v>
      </c>
      <c r="CX2">
        <v>16</v>
      </c>
      <c r="CY2">
        <v>15</v>
      </c>
      <c r="CZ2">
        <v>7</v>
      </c>
      <c r="DA2">
        <v>1</v>
      </c>
      <c r="DC2">
        <f>((0/9)*100)</f>
        <v>0</v>
      </c>
      <c r="DD2">
        <f>((0/9)*100)</f>
        <v>0</v>
      </c>
      <c r="DE2">
        <f>((9/9)*100)</f>
        <v>100</v>
      </c>
      <c r="DF2">
        <f>((0/9)*100)</f>
        <v>0</v>
      </c>
      <c r="DG2">
        <f>((9/9)*100)</f>
        <v>100</v>
      </c>
      <c r="DH2">
        <f>((0/9)*100)</f>
        <v>0</v>
      </c>
      <c r="DI2">
        <f>((0/12)*100)</f>
        <v>0</v>
      </c>
      <c r="DJ2">
        <f>((9/12)*100)</f>
        <v>75</v>
      </c>
      <c r="DK2">
        <f>((0/12)*100)</f>
        <v>0</v>
      </c>
      <c r="DL2">
        <f>((9/11)*100)</f>
        <v>81.818181818181827</v>
      </c>
      <c r="DM2">
        <f>((0/11)*100)</f>
        <v>0</v>
      </c>
      <c r="DN2">
        <f>((0/11)*100)</f>
        <v>0</v>
      </c>
      <c r="DP2">
        <f>((8/17)*100)</f>
        <v>47.058823529411761</v>
      </c>
      <c r="DQ2">
        <f>((3/17)*100)</f>
        <v>17.647058823529413</v>
      </c>
      <c r="DR2">
        <f>((15/17)*100)</f>
        <v>88.235294117647058</v>
      </c>
      <c r="DS2">
        <f>((4/19)*100)</f>
        <v>21.052631578947366</v>
      </c>
      <c r="DT2">
        <f>((0/19)*100)</f>
        <v>0</v>
      </c>
      <c r="DU2">
        <f>((5/19)*100)</f>
        <v>26.315789473684209</v>
      </c>
      <c r="DV2">
        <f>((5/14)*100)</f>
        <v>35.714285714285715</v>
      </c>
      <c r="DW2">
        <f>((14/14)*100)</f>
        <v>100</v>
      </c>
      <c r="DX2">
        <f>((3/14)*100)</f>
        <v>21.428571428571427</v>
      </c>
      <c r="DY2">
        <f>((15/16)*100)</f>
        <v>93.75</v>
      </c>
      <c r="DZ2">
        <f>((7/16)*100)</f>
        <v>43.75</v>
      </c>
      <c r="EA2">
        <f>((1/16)*100)</f>
        <v>6.25</v>
      </c>
    </row>
    <row r="3" spans="1:131" x14ac:dyDescent="0.25">
      <c r="A3">
        <v>224.502341</v>
      </c>
      <c r="B3">
        <v>5.6243550000000004</v>
      </c>
      <c r="C3">
        <v>232.04967400000001</v>
      </c>
      <c r="D3">
        <v>8.6757829999999991</v>
      </c>
      <c r="E3">
        <v>228.33876000000001</v>
      </c>
      <c r="F3">
        <v>4.4600530000000003</v>
      </c>
      <c r="G3">
        <v>237.60788600000001</v>
      </c>
      <c r="H3">
        <v>7.7278079999999996</v>
      </c>
      <c r="K3">
        <f>(11/200)</f>
        <v>5.5E-2</v>
      </c>
      <c r="L3">
        <f>(9/200)</f>
        <v>4.4999999999999998E-2</v>
      </c>
      <c r="M3">
        <f>(9/200)</f>
        <v>4.4999999999999998E-2</v>
      </c>
      <c r="N3" s="1">
        <f>(9/200)</f>
        <v>4.4999999999999998E-2</v>
      </c>
      <c r="P3">
        <f>(14/200)</f>
        <v>7.0000000000000007E-2</v>
      </c>
      <c r="Q3">
        <f>(15/200)</f>
        <v>7.4999999999999997E-2</v>
      </c>
      <c r="R3">
        <f>(12/200)</f>
        <v>0.06</v>
      </c>
      <c r="S3">
        <f>(14/200)</f>
        <v>7.0000000000000007E-2</v>
      </c>
      <c r="U3">
        <f>0.055+0.07</f>
        <v>0.125</v>
      </c>
      <c r="V3">
        <f>0.045+0.075</f>
        <v>0.12</v>
      </c>
      <c r="W3">
        <f>0.045+0.06</f>
        <v>0.105</v>
      </c>
      <c r="X3" s="1">
        <f>0.045+0.07</f>
        <v>0.115</v>
      </c>
      <c r="Z3">
        <f>SQRT((ABS($A$4-$A$3)^2+(ABS($B$4-$B$3)^2)))</f>
        <v>13.261893412077315</v>
      </c>
      <c r="AA3">
        <f>SQRT((ABS($C$4-$C$3)^2+(ABS($D$4-$D$3)^2)))</f>
        <v>13.831039259772249</v>
      </c>
      <c r="AB3">
        <f>SQRT((ABS($E$4-$E$3)^2+(ABS($F$4-$F$3)^2)))</f>
        <v>12.154996210256156</v>
      </c>
      <c r="AC3" s="1">
        <f>SQRT((ABS($G$4-$G$3)^2+(ABS($H$4-$H$3)^2)))</f>
        <v>14.97792512906646</v>
      </c>
      <c r="AJ3">
        <f>1/0.125</f>
        <v>8</v>
      </c>
      <c r="AK3">
        <f>1/0.12</f>
        <v>8.3333333333333339</v>
      </c>
      <c r="AL3">
        <f>1/0.105</f>
        <v>9.5238095238095237</v>
      </c>
      <c r="AM3" s="1">
        <f>1/0.115</f>
        <v>8.695652173913043</v>
      </c>
      <c r="AO3">
        <f t="shared" si="0"/>
        <v>106.09514729661852</v>
      </c>
      <c r="AP3">
        <f t="shared" si="1"/>
        <v>115.25866049810207</v>
      </c>
      <c r="AQ3">
        <f t="shared" si="2"/>
        <v>115.76186866910625</v>
      </c>
      <c r="AR3" s="1">
        <f t="shared" si="3"/>
        <v>130.24282720927354</v>
      </c>
      <c r="AT3" t="s">
        <v>304</v>
      </c>
      <c r="AV3">
        <f>((0.055/0.125)*100)</f>
        <v>44</v>
      </c>
      <c r="AW3">
        <f>((0.045/0.12)*100)</f>
        <v>37.5</v>
      </c>
      <c r="AX3">
        <f>((0.045/0.105)*100)</f>
        <v>42.857142857142854</v>
      </c>
      <c r="AY3" s="1">
        <f>((0.045/0.115)*100)</f>
        <v>39.130434782608688</v>
      </c>
      <c r="BA3">
        <f>((0.07/0.125)*100)</f>
        <v>56.000000000000007</v>
      </c>
      <c r="BB3">
        <f>((0.075/0.12)*100)</f>
        <v>62.5</v>
      </c>
      <c r="BC3">
        <f>((0.06/0.105)*100)</f>
        <v>57.142857142857139</v>
      </c>
      <c r="BD3" s="1">
        <f>((0.07/0.115)*100)</f>
        <v>60.869565217391312</v>
      </c>
      <c r="BF3">
        <f>ABS($B$3-$D$3)</f>
        <v>3.0514279999999987</v>
      </c>
      <c r="BG3">
        <f>ABS($F$3-$H$3)</f>
        <v>3.2677549999999993</v>
      </c>
      <c r="BL3">
        <f>SQRT((ABS($A$3-$E$3)^2+(ABS($B$3-$F$3)^2)))</f>
        <v>4.0092031491014586</v>
      </c>
      <c r="BM3">
        <f>SQRT((ABS($C$3-$G$3)^2+(ABS($D$3-$H$3)^2)))</f>
        <v>5.6384729526325632</v>
      </c>
      <c r="BO3">
        <f>SQRT((ABS($A$3-$G$3)^2+(ABS($B$3-$H$3)^2)))</f>
        <v>13.273274813332019</v>
      </c>
      <c r="BP3">
        <f>SQRT((ABS($C$3-$E$3)^2+(ABS($D$3-$F$3)^2)))</f>
        <v>5.6163388562564496</v>
      </c>
      <c r="BR3">
        <f>DEGREES(ACOS((7.19843734855039^2+12.1549962102562^2-6.86029755071455^2)/(2*7.19843734855039*12.1549962102562)))</f>
        <v>29.372911102089486</v>
      </c>
      <c r="BS3">
        <f>DEGREES(ACOS((9.82827144231889^2+14.9779251290665^2-7.19843734855039^2)/(2*9.82827144231889*14.9779251290665)))</f>
        <v>23.925787238773012</v>
      </c>
      <c r="BU3">
        <v>11</v>
      </c>
      <c r="BV3">
        <v>0</v>
      </c>
      <c r="BW3">
        <v>0</v>
      </c>
      <c r="BX3">
        <v>9</v>
      </c>
      <c r="BY3">
        <v>9</v>
      </c>
      <c r="BZ3">
        <v>0</v>
      </c>
      <c r="CA3">
        <v>9</v>
      </c>
      <c r="CB3">
        <v>0</v>
      </c>
      <c r="CC3">
        <v>9</v>
      </c>
      <c r="CD3">
        <v>0</v>
      </c>
      <c r="CE3">
        <v>8</v>
      </c>
      <c r="CF3">
        <v>0</v>
      </c>
      <c r="CG3">
        <v>9</v>
      </c>
      <c r="CH3">
        <v>9</v>
      </c>
      <c r="CI3">
        <v>0</v>
      </c>
      <c r="CJ3">
        <v>0</v>
      </c>
      <c r="CL3">
        <v>14</v>
      </c>
      <c r="CM3">
        <v>5</v>
      </c>
      <c r="CN3">
        <v>2</v>
      </c>
      <c r="CO3">
        <v>14</v>
      </c>
      <c r="CP3">
        <v>15</v>
      </c>
      <c r="CQ3">
        <v>6</v>
      </c>
      <c r="CR3">
        <v>14</v>
      </c>
      <c r="CS3">
        <v>4</v>
      </c>
      <c r="CT3">
        <v>12</v>
      </c>
      <c r="CU3">
        <v>1</v>
      </c>
      <c r="CV3">
        <v>11</v>
      </c>
      <c r="CW3">
        <v>3</v>
      </c>
      <c r="CX3">
        <v>14</v>
      </c>
      <c r="CY3">
        <v>14</v>
      </c>
      <c r="CZ3">
        <v>5</v>
      </c>
      <c r="DA3">
        <v>2</v>
      </c>
      <c r="DC3">
        <f>((0/11)*100)</f>
        <v>0</v>
      </c>
      <c r="DD3">
        <f>((0/11)*100)</f>
        <v>0</v>
      </c>
      <c r="DE3">
        <f>((9/11)*100)</f>
        <v>81.818181818181827</v>
      </c>
      <c r="DF3">
        <f>((0/9)*100)</f>
        <v>0</v>
      </c>
      <c r="DG3">
        <f>((9/9)*100)</f>
        <v>100</v>
      </c>
      <c r="DH3">
        <f>((0/9)*100)</f>
        <v>0</v>
      </c>
      <c r="DI3">
        <f>((0/9)*100)</f>
        <v>0</v>
      </c>
      <c r="DJ3">
        <f>((8/9)*100)</f>
        <v>88.888888888888886</v>
      </c>
      <c r="DK3">
        <f>((0/9)*100)</f>
        <v>0</v>
      </c>
      <c r="DL3">
        <f>((9/9)*100)</f>
        <v>100</v>
      </c>
      <c r="DM3">
        <f>((0/9)*100)</f>
        <v>0</v>
      </c>
      <c r="DN3">
        <f>((0/9)*100)</f>
        <v>0</v>
      </c>
      <c r="DP3">
        <f>((5/14)*100)</f>
        <v>35.714285714285715</v>
      </c>
      <c r="DQ3">
        <f>((2/14)*100)</f>
        <v>14.285714285714285</v>
      </c>
      <c r="DR3">
        <f>((14/14)*100)</f>
        <v>100</v>
      </c>
      <c r="DS3">
        <f>((6/15)*100)</f>
        <v>40</v>
      </c>
      <c r="DT3">
        <f>((14/15)*100)</f>
        <v>93.333333333333329</v>
      </c>
      <c r="DU3">
        <f>((4/15)*100)</f>
        <v>26.666666666666668</v>
      </c>
      <c r="DV3">
        <f>((1/12)*100)</f>
        <v>8.3333333333333321</v>
      </c>
      <c r="DW3">
        <f>((11/12)*100)</f>
        <v>91.666666666666657</v>
      </c>
      <c r="DX3">
        <f>((3/12)*100)</f>
        <v>25</v>
      </c>
      <c r="DY3">
        <f>((14/14)*100)</f>
        <v>100</v>
      </c>
      <c r="DZ3">
        <f>((5/14)*100)</f>
        <v>35.714285714285715</v>
      </c>
      <c r="EA3">
        <f>((2/14)*100)</f>
        <v>14.285714285714285</v>
      </c>
    </row>
    <row r="4" spans="1:131" x14ac:dyDescent="0.25">
      <c r="A4">
        <v>211.29148900000001</v>
      </c>
      <c r="B4">
        <v>6.7867689999999996</v>
      </c>
      <c r="C4">
        <v>218.219774</v>
      </c>
      <c r="D4">
        <v>8.8533019999999993</v>
      </c>
      <c r="E4">
        <v>216.32540599999999</v>
      </c>
      <c r="F4">
        <v>6.3102580000000001</v>
      </c>
      <c r="G4" s="1">
        <v>222.67625799999999</v>
      </c>
      <c r="H4" s="1">
        <v>8.9045520000000007</v>
      </c>
      <c r="K4">
        <f t="shared" ref="K4:K11" si="4">(10/200)</f>
        <v>0.05</v>
      </c>
      <c r="L4">
        <f>(9/200)</f>
        <v>4.4999999999999998E-2</v>
      </c>
      <c r="M4">
        <f>(10/200)</f>
        <v>0.05</v>
      </c>
      <c r="N4" s="1">
        <f>(12/200)</f>
        <v>0.06</v>
      </c>
      <c r="P4">
        <f>(13/200)</f>
        <v>6.5000000000000002E-2</v>
      </c>
      <c r="Q4">
        <f>(14/200)</f>
        <v>7.0000000000000007E-2</v>
      </c>
      <c r="R4">
        <f>(13/200)</f>
        <v>6.5000000000000002E-2</v>
      </c>
      <c r="S4" s="1">
        <f>(13/200)</f>
        <v>6.5000000000000002E-2</v>
      </c>
      <c r="U4">
        <f>0.05+0.065</f>
        <v>0.115</v>
      </c>
      <c r="V4">
        <f>0.045+0.07</f>
        <v>0.115</v>
      </c>
      <c r="W4">
        <f>0.05+0.065</f>
        <v>0.115</v>
      </c>
      <c r="X4" s="1">
        <f>0.06+0.065</f>
        <v>0.125</v>
      </c>
      <c r="Z4">
        <f>SQRT((ABS($A$5-$A$4)^2+(ABS($B$5-$B$4)^2)))</f>
        <v>14.306751481459173</v>
      </c>
      <c r="AA4">
        <f>SQRT((ABS($C$5-$C$4)^2+(ABS($D$5-$D$4)^2)))</f>
        <v>13.615264842858727</v>
      </c>
      <c r="AB4">
        <f>SQRT((ABS($E$5-$E$4)^2+(ABS($F$5-$F$4)^2)))</f>
        <v>12.788735565638508</v>
      </c>
      <c r="AC4" s="1">
        <f>SQRT((ABS($G$5-$G$4)^2+(ABS($H$5-$H$4)^2)))</f>
        <v>15.028140932407313</v>
      </c>
      <c r="AJ4">
        <f>1/0.115</f>
        <v>8.695652173913043</v>
      </c>
      <c r="AK4">
        <f>1/0.115</f>
        <v>8.695652173913043</v>
      </c>
      <c r="AL4">
        <f>1/0.115</f>
        <v>8.695652173913043</v>
      </c>
      <c r="AM4" s="1">
        <f>1/0.125</f>
        <v>8</v>
      </c>
      <c r="AO4">
        <f t="shared" si="0"/>
        <v>124.40653462138411</v>
      </c>
      <c r="AP4">
        <f t="shared" si="1"/>
        <v>118.39360732920632</v>
      </c>
      <c r="AQ4">
        <f t="shared" si="2"/>
        <v>111.20639622294354</v>
      </c>
      <c r="AR4" s="1">
        <f t="shared" si="3"/>
        <v>120.2251274592585</v>
      </c>
      <c r="AT4">
        <f>SUM(Z:AC)</f>
        <v>6029.409121208404</v>
      </c>
      <c r="AV4">
        <f>((0.05/0.115)*100)</f>
        <v>43.478260869565219</v>
      </c>
      <c r="AW4">
        <f>((0.045/0.115)*100)</f>
        <v>39.130434782608688</v>
      </c>
      <c r="AX4">
        <f>((0.05/0.115)*100)</f>
        <v>43.478260869565219</v>
      </c>
      <c r="AY4" s="1">
        <f>((0.06/0.125)*100)</f>
        <v>48</v>
      </c>
      <c r="BA4">
        <f>((0.065/0.115)*100)</f>
        <v>56.521739130434781</v>
      </c>
      <c r="BB4">
        <f>((0.07/0.115)*100)</f>
        <v>60.869565217391312</v>
      </c>
      <c r="BC4">
        <f>((0.065/0.115)*100)</f>
        <v>56.521739130434781</v>
      </c>
      <c r="BD4" s="1">
        <f>((0.065/0.125)*100)</f>
        <v>52</v>
      </c>
      <c r="BF4">
        <f>ABS($B$4-$D$4)</f>
        <v>2.0665329999999997</v>
      </c>
      <c r="BG4" s="1">
        <f>ABS($F$4-$H$4)</f>
        <v>2.5942940000000005</v>
      </c>
      <c r="BL4">
        <f>SQRT((ABS($A$4-$E$4)^2+(ABS($B$4-$F$4)^2)))</f>
        <v>5.056419988095306</v>
      </c>
      <c r="BM4" s="1">
        <f>SQRT((ABS($C$4-$G$4)^2+(ABS($D$4-$H$4)^2)))</f>
        <v>4.4567786802528015</v>
      </c>
      <c r="BO4" s="1">
        <f>SQRT((ABS($A$4-$G$5)^2+(ABS($B$4-$H$5)^2)))</f>
        <v>4.3128246307952525</v>
      </c>
      <c r="BP4">
        <f>SQRT((ABS($C$4-$E$4)^2+(ABS($D$4-$F$4)^2)))</f>
        <v>3.1710728319229835</v>
      </c>
      <c r="BR4">
        <f>DEGREES(ACOS((9.11249983598461^2+12.7887355656385^2-5.51738870367642^2)/(2*9.11249983598461*12.7887355656385)))</f>
        <v>21.970626895649186</v>
      </c>
      <c r="BS4">
        <f>DEGREES(ACOS((6.86029755071455^2+15.0281409324073^2-9.11249983598461^2)/(2*6.86029755071455*15.0281409324073)))</f>
        <v>22.95193727106291</v>
      </c>
      <c r="BU4">
        <v>10</v>
      </c>
      <c r="BV4">
        <v>0</v>
      </c>
      <c r="BW4">
        <v>0</v>
      </c>
      <c r="BX4">
        <v>10</v>
      </c>
      <c r="BY4">
        <v>9</v>
      </c>
      <c r="BZ4">
        <v>0</v>
      </c>
      <c r="CA4">
        <v>8</v>
      </c>
      <c r="CB4">
        <v>0</v>
      </c>
      <c r="CC4">
        <v>10</v>
      </c>
      <c r="CD4">
        <v>0</v>
      </c>
      <c r="CE4">
        <v>9</v>
      </c>
      <c r="CF4">
        <v>0</v>
      </c>
      <c r="CG4">
        <v>12</v>
      </c>
      <c r="CH4">
        <v>10</v>
      </c>
      <c r="CI4">
        <v>0</v>
      </c>
      <c r="CJ4">
        <v>0</v>
      </c>
      <c r="CL4">
        <v>13</v>
      </c>
      <c r="CM4">
        <v>4</v>
      </c>
      <c r="CN4">
        <v>4</v>
      </c>
      <c r="CO4">
        <v>11</v>
      </c>
      <c r="CP4">
        <v>14</v>
      </c>
      <c r="CQ4">
        <v>3</v>
      </c>
      <c r="CR4">
        <v>11</v>
      </c>
      <c r="CS4">
        <v>5</v>
      </c>
      <c r="CT4">
        <v>13</v>
      </c>
      <c r="CU4">
        <v>3</v>
      </c>
      <c r="CV4">
        <v>13</v>
      </c>
      <c r="CW4">
        <v>1</v>
      </c>
      <c r="CX4">
        <v>13</v>
      </c>
      <c r="CY4">
        <v>11</v>
      </c>
      <c r="CZ4">
        <v>4</v>
      </c>
      <c r="DA4">
        <v>4</v>
      </c>
      <c r="DC4">
        <f t="shared" ref="DC4:DD7" si="5">((0/10)*100)</f>
        <v>0</v>
      </c>
      <c r="DD4">
        <f t="shared" si="5"/>
        <v>0</v>
      </c>
      <c r="DE4">
        <f>((10/10)*100)</f>
        <v>100</v>
      </c>
      <c r="DF4">
        <f>((0/9)*100)</f>
        <v>0</v>
      </c>
      <c r="DG4">
        <f>((8/9)*100)</f>
        <v>88.888888888888886</v>
      </c>
      <c r="DH4">
        <f>((0/9)*100)</f>
        <v>0</v>
      </c>
      <c r="DI4">
        <f>((0/10)*100)</f>
        <v>0</v>
      </c>
      <c r="DJ4">
        <f>((9/10)*100)</f>
        <v>90</v>
      </c>
      <c r="DK4">
        <f>((0/10)*100)</f>
        <v>0</v>
      </c>
      <c r="DL4">
        <f>((10/12)*100)</f>
        <v>83.333333333333343</v>
      </c>
      <c r="DM4">
        <f>((0/12)*100)</f>
        <v>0</v>
      </c>
      <c r="DN4">
        <f>((0/12)*100)</f>
        <v>0</v>
      </c>
      <c r="DP4">
        <f>((4/13)*100)</f>
        <v>30.76923076923077</v>
      </c>
      <c r="DQ4">
        <f>((4/13)*100)</f>
        <v>30.76923076923077</v>
      </c>
      <c r="DR4">
        <f>((11/13)*100)</f>
        <v>84.615384615384613</v>
      </c>
      <c r="DS4">
        <f>((3/14)*100)</f>
        <v>21.428571428571427</v>
      </c>
      <c r="DT4">
        <f>((11/14)*100)</f>
        <v>78.571428571428569</v>
      </c>
      <c r="DU4">
        <f>((5/14)*100)</f>
        <v>35.714285714285715</v>
      </c>
      <c r="DV4">
        <f>((3/13)*100)</f>
        <v>23.076923076923077</v>
      </c>
      <c r="DW4">
        <f>((13/13)*100)</f>
        <v>100</v>
      </c>
      <c r="DX4">
        <f>((1/13)*100)</f>
        <v>7.6923076923076925</v>
      </c>
      <c r="DY4">
        <f>((11/13)*100)</f>
        <v>84.615384615384613</v>
      </c>
      <c r="DZ4">
        <f>((4/13)*100)</f>
        <v>30.76923076923077</v>
      </c>
      <c r="EA4">
        <f>((4/13)*100)</f>
        <v>30.76923076923077</v>
      </c>
    </row>
    <row r="5" spans="1:131" x14ac:dyDescent="0.25">
      <c r="A5">
        <v>197.031744</v>
      </c>
      <c r="B5">
        <v>5.6279719999999998</v>
      </c>
      <c r="C5">
        <v>204.61528200000001</v>
      </c>
      <c r="D5">
        <v>8.3117909999999995</v>
      </c>
      <c r="E5">
        <v>203.57046400000002</v>
      </c>
      <c r="F5">
        <v>5.3811660000000003</v>
      </c>
      <c r="G5" s="1">
        <v>207.64934399999999</v>
      </c>
      <c r="H5" s="1">
        <v>9.0965819999999997</v>
      </c>
      <c r="K5">
        <f t="shared" si="4"/>
        <v>0.05</v>
      </c>
      <c r="L5">
        <f>(10/200)</f>
        <v>0.05</v>
      </c>
      <c r="M5">
        <f>(13/200)</f>
        <v>6.5000000000000002E-2</v>
      </c>
      <c r="N5" s="1">
        <f>(8/200)</f>
        <v>0.04</v>
      </c>
      <c r="P5">
        <f>(13/200)</f>
        <v>6.5000000000000002E-2</v>
      </c>
      <c r="Q5">
        <f>(15/200)</f>
        <v>7.4999999999999997E-2</v>
      </c>
      <c r="R5">
        <f>(14/200)</f>
        <v>7.0000000000000007E-2</v>
      </c>
      <c r="S5" s="1">
        <f>(16/200)</f>
        <v>0.08</v>
      </c>
      <c r="U5">
        <f>0.05+0.065</f>
        <v>0.115</v>
      </c>
      <c r="V5">
        <f>0.05+0.075</f>
        <v>0.125</v>
      </c>
      <c r="W5">
        <f>0.065+0.07</f>
        <v>0.13500000000000001</v>
      </c>
      <c r="X5" s="1">
        <f>0.04+0.08</f>
        <v>0.12</v>
      </c>
      <c r="Z5">
        <f>SQRT((ABS($A$6-$A$5)^2+(ABS($B$6-$B$5)^2)))</f>
        <v>15.229330002061486</v>
      </c>
      <c r="AA5">
        <f>SQRT((ABS($C$6-$C$5)^2+(ABS($D$6-$D$5)^2)))</f>
        <v>15.200829765031717</v>
      </c>
      <c r="AB5">
        <f>SQRT((ABS($E$6-$E$5)^2+(ABS($F$6-$F$5)^2)))</f>
        <v>17.76656080727053</v>
      </c>
      <c r="AC5" s="1">
        <f>SQRT((ABS($G$6-$G$5)^2+(ABS($H$6-$H$5)^2)))</f>
        <v>13.868551749849368</v>
      </c>
      <c r="AJ5">
        <f>1/0.115</f>
        <v>8.695652173913043</v>
      </c>
      <c r="AK5">
        <f>1/0.125</f>
        <v>8</v>
      </c>
      <c r="AL5">
        <f>1/0.135</f>
        <v>7.4074074074074066</v>
      </c>
      <c r="AM5" s="1">
        <f>1/0.12</f>
        <v>8.3333333333333339</v>
      </c>
      <c r="AO5">
        <f t="shared" si="0"/>
        <v>132.42895653966508</v>
      </c>
      <c r="AP5">
        <f t="shared" si="1"/>
        <v>121.60663812025373</v>
      </c>
      <c r="AQ5">
        <f t="shared" si="2"/>
        <v>131.60415412792983</v>
      </c>
      <c r="AR5" s="1">
        <f t="shared" si="3"/>
        <v>115.57126458207807</v>
      </c>
      <c r="AT5" t="s">
        <v>305</v>
      </c>
      <c r="AV5">
        <f>((0.05/0.115)*100)</f>
        <v>43.478260869565219</v>
      </c>
      <c r="AW5">
        <f>((0.05/0.125)*100)</f>
        <v>40</v>
      </c>
      <c r="AX5">
        <f>((0.065/0.135)*100)</f>
        <v>48.148148148148145</v>
      </c>
      <c r="AY5" s="1">
        <f>((0.04/0.12)*100)</f>
        <v>33.333333333333336</v>
      </c>
      <c r="BA5">
        <f>((0.065/0.115)*100)</f>
        <v>56.521739130434781</v>
      </c>
      <c r="BB5">
        <f>((0.075/0.125)*100)</f>
        <v>60</v>
      </c>
      <c r="BC5">
        <f>((0.07/0.135)*100)</f>
        <v>51.851851851851848</v>
      </c>
      <c r="BD5" s="1">
        <f>((0.08/0.12)*100)</f>
        <v>66.666666666666671</v>
      </c>
      <c r="BF5">
        <f>ABS($B$5-$D$5)</f>
        <v>2.6838189999999997</v>
      </c>
      <c r="BG5" s="1">
        <f>ABS($F$5-$H$5)</f>
        <v>3.7154159999999994</v>
      </c>
      <c r="BL5">
        <f>SQRT((ABS($A$5-$E$5)^2+(ABS($B$5-$F$5)^2)))</f>
        <v>6.5433762263862034</v>
      </c>
      <c r="BM5" s="1">
        <f>SQRT((ABS($C$5-$G$5)^2+(ABS($D$5-$H$5)^2)))</f>
        <v>3.1339159423195868</v>
      </c>
      <c r="BO5" s="1">
        <f>SQRT((ABS($A$5-$G$5)^2+(ABS($B$5-$H$5)^2)))</f>
        <v>11.169811327506817</v>
      </c>
      <c r="BP5">
        <f>SQRT((ABS($C$5-$E$5)^2+(ABS($D$5-$F$5)^2)))</f>
        <v>3.111303190585736</v>
      </c>
      <c r="BR5">
        <f>DEGREES(ACOS((10.5514998329084^2+17.7665608072705^2-9.47286181022528^2)/(2*10.5514998329084*17.7665608072705)))</f>
        <v>25.906797733284346</v>
      </c>
      <c r="BS5">
        <f>DEGREES(ACOS((5.51738870367642^2+13.8685517498494^2-10.5514998329084^2)/(2*5.51738870367642*13.8685517498494)))</f>
        <v>43.262621008639677</v>
      </c>
      <c r="BU5">
        <v>10</v>
      </c>
      <c r="BV5">
        <v>0</v>
      </c>
      <c r="BW5">
        <v>0</v>
      </c>
      <c r="BX5">
        <v>7</v>
      </c>
      <c r="BY5">
        <v>10</v>
      </c>
      <c r="BZ5">
        <v>0</v>
      </c>
      <c r="CA5">
        <v>9</v>
      </c>
      <c r="CB5">
        <v>0</v>
      </c>
      <c r="CC5">
        <v>13</v>
      </c>
      <c r="CD5">
        <v>0</v>
      </c>
      <c r="CE5">
        <v>9</v>
      </c>
      <c r="CF5">
        <v>0</v>
      </c>
      <c r="CG5">
        <v>8</v>
      </c>
      <c r="CH5">
        <v>7</v>
      </c>
      <c r="CI5">
        <v>0</v>
      </c>
      <c r="CJ5">
        <v>0</v>
      </c>
      <c r="CL5">
        <v>13</v>
      </c>
      <c r="CM5">
        <v>3</v>
      </c>
      <c r="CN5">
        <v>3</v>
      </c>
      <c r="CO5">
        <v>13</v>
      </c>
      <c r="CP5">
        <v>15</v>
      </c>
      <c r="CQ5">
        <v>5</v>
      </c>
      <c r="CR5">
        <v>13</v>
      </c>
      <c r="CS5">
        <v>3</v>
      </c>
      <c r="CT5">
        <v>14</v>
      </c>
      <c r="CU5">
        <v>4</v>
      </c>
      <c r="CV5">
        <v>13</v>
      </c>
      <c r="CW5">
        <v>6</v>
      </c>
      <c r="CX5">
        <v>16</v>
      </c>
      <c r="CY5">
        <v>13</v>
      </c>
      <c r="CZ5">
        <v>6</v>
      </c>
      <c r="DA5">
        <v>6</v>
      </c>
      <c r="DC5">
        <f t="shared" si="5"/>
        <v>0</v>
      </c>
      <c r="DD5">
        <f t="shared" si="5"/>
        <v>0</v>
      </c>
      <c r="DE5">
        <f>((7/10)*100)</f>
        <v>70</v>
      </c>
      <c r="DF5">
        <f>((0/10)*100)</f>
        <v>0</v>
      </c>
      <c r="DG5">
        <f>((9/10)*100)</f>
        <v>90</v>
      </c>
      <c r="DH5">
        <f>((0/10)*100)</f>
        <v>0</v>
      </c>
      <c r="DI5">
        <f>((0/13)*100)</f>
        <v>0</v>
      </c>
      <c r="DJ5">
        <f>((9/13)*100)</f>
        <v>69.230769230769226</v>
      </c>
      <c r="DK5">
        <f>((0/13)*100)</f>
        <v>0</v>
      </c>
      <c r="DL5">
        <f>((7/8)*100)</f>
        <v>87.5</v>
      </c>
      <c r="DM5">
        <f>((0/8)*100)</f>
        <v>0</v>
      </c>
      <c r="DN5">
        <f>((0/8)*100)</f>
        <v>0</v>
      </c>
      <c r="DP5">
        <f>((3/13)*100)</f>
        <v>23.076923076923077</v>
      </c>
      <c r="DQ5">
        <f>((3/13)*100)</f>
        <v>23.076923076923077</v>
      </c>
      <c r="DR5">
        <f>((13/13)*100)</f>
        <v>100</v>
      </c>
      <c r="DS5">
        <f>((5/15)*100)</f>
        <v>33.333333333333329</v>
      </c>
      <c r="DT5">
        <f>((13/15)*100)</f>
        <v>86.666666666666671</v>
      </c>
      <c r="DU5">
        <f>((3/15)*100)</f>
        <v>20</v>
      </c>
      <c r="DV5">
        <f>((4/14)*100)</f>
        <v>28.571428571428569</v>
      </c>
      <c r="DW5">
        <f>((13/14)*100)</f>
        <v>92.857142857142861</v>
      </c>
      <c r="DX5">
        <f>((6/14)*100)</f>
        <v>42.857142857142854</v>
      </c>
      <c r="DY5">
        <f>((13/16)*100)</f>
        <v>81.25</v>
      </c>
      <c r="DZ5">
        <f>((6/16)*100)</f>
        <v>37.5</v>
      </c>
      <c r="EA5">
        <f>((6/16)*100)</f>
        <v>37.5</v>
      </c>
    </row>
    <row r="6" spans="1:131" x14ac:dyDescent="0.25">
      <c r="A6">
        <v>181.833067</v>
      </c>
      <c r="B6">
        <v>4.6622029999999999</v>
      </c>
      <c r="C6">
        <v>189.414839</v>
      </c>
      <c r="D6">
        <v>8.2033559999999994</v>
      </c>
      <c r="E6">
        <v>185.84662900000001</v>
      </c>
      <c r="F6">
        <v>4.149762</v>
      </c>
      <c r="G6">
        <v>193.78262899999999</v>
      </c>
      <c r="H6">
        <v>9.3222869999999993</v>
      </c>
      <c r="K6">
        <f t="shared" si="4"/>
        <v>0.05</v>
      </c>
      <c r="L6">
        <f>(9/200)</f>
        <v>4.4999999999999998E-2</v>
      </c>
      <c r="M6">
        <f>(11/200)</f>
        <v>5.5E-2</v>
      </c>
      <c r="N6">
        <f>(10/200)</f>
        <v>0.05</v>
      </c>
      <c r="P6">
        <f>(14/200)</f>
        <v>7.0000000000000007E-2</v>
      </c>
      <c r="Q6">
        <f>(14/200)</f>
        <v>7.0000000000000007E-2</v>
      </c>
      <c r="R6">
        <f>(12/200)</f>
        <v>0.06</v>
      </c>
      <c r="S6">
        <f>(15/200)</f>
        <v>7.4999999999999997E-2</v>
      </c>
      <c r="U6">
        <f>0.05+0.07</f>
        <v>0.12000000000000001</v>
      </c>
      <c r="V6">
        <f>0.045+0.07</f>
        <v>0.115</v>
      </c>
      <c r="W6">
        <f>0.055+0.06</f>
        <v>0.11499999999999999</v>
      </c>
      <c r="X6">
        <f>0.05+0.075</f>
        <v>0.125</v>
      </c>
      <c r="Z6">
        <f>SQRT((ABS($A$7-$A$6)^2+(ABS($B$7-$B$6)^2)))</f>
        <v>15.804008067964602</v>
      </c>
      <c r="AA6">
        <f>SQRT((ABS($C$7-$C$6)^2+(ABS($D$7-$D$6)^2)))</f>
        <v>15.572760701895476</v>
      </c>
      <c r="AB6">
        <f>SQRT((ABS($E$7-$E$6)^2+(ABS($F$7-$F$6)^2)))</f>
        <v>16.780356723845539</v>
      </c>
      <c r="AC6">
        <f>SQRT((ABS($G$7-$G$6)^2+(ABS($H$7-$H$6)^2)))</f>
        <v>17.509390060664707</v>
      </c>
      <c r="AJ6">
        <f>1/0.12</f>
        <v>8.3333333333333339</v>
      </c>
      <c r="AK6">
        <f>1/0.115</f>
        <v>8.695652173913043</v>
      </c>
      <c r="AL6">
        <f>1/0.115</f>
        <v>8.695652173913043</v>
      </c>
      <c r="AM6">
        <f>1/0.125</f>
        <v>8</v>
      </c>
      <c r="AO6">
        <f t="shared" si="0"/>
        <v>131.70006723303834</v>
      </c>
      <c r="AP6">
        <f t="shared" si="1"/>
        <v>135.41531045126499</v>
      </c>
      <c r="AQ6">
        <f t="shared" si="2"/>
        <v>145.91614542474383</v>
      </c>
      <c r="AR6">
        <f t="shared" si="3"/>
        <v>140.07512048531765</v>
      </c>
      <c r="AT6">
        <f>SUM(U:X)</f>
        <v>47.914999999999992</v>
      </c>
      <c r="AV6">
        <f>((0.05/0.12)*100)</f>
        <v>41.666666666666671</v>
      </c>
      <c r="AW6">
        <f>((0.045/0.115)*100)</f>
        <v>39.130434782608688</v>
      </c>
      <c r="AX6">
        <f>((0.055/0.115)*100)</f>
        <v>47.826086956521735</v>
      </c>
      <c r="AY6">
        <f>((0.05/0.125)*100)</f>
        <v>40</v>
      </c>
      <c r="BA6">
        <f>((0.07/0.12)*100)</f>
        <v>58.333333333333336</v>
      </c>
      <c r="BB6">
        <f>((0.07/0.115)*100)</f>
        <v>60.869565217391312</v>
      </c>
      <c r="BC6">
        <f>((0.06/0.115)*100)</f>
        <v>52.173913043478258</v>
      </c>
      <c r="BD6">
        <f>((0.075/0.125)*100)</f>
        <v>60</v>
      </c>
      <c r="BF6">
        <f>ABS($B$6-$D$6)</f>
        <v>3.5411529999999996</v>
      </c>
      <c r="BG6">
        <f>ABS($F$6-$H$6)</f>
        <v>5.1725249999999994</v>
      </c>
      <c r="BL6">
        <f>SQRT((ABS($A$6-$E$6)^2+(ABS($B$6-$F$6)^2)))</f>
        <v>4.0461433126280957</v>
      </c>
      <c r="BM6">
        <f>SQRT((ABS($C$6-$G$6)^2+(ABS($D$6-$H$6)^2)))</f>
        <v>4.5088353337487135</v>
      </c>
      <c r="BO6">
        <f>SQRT((ABS($A$6-$G$6)^2+(ABS($B$6-$H$6)^2)))</f>
        <v>12.826083380319171</v>
      </c>
      <c r="BP6">
        <f>SQRT((ABS($C$6-$E$6)^2+(ABS($D$6-$F$6)^2)))</f>
        <v>5.4003469259794734</v>
      </c>
      <c r="BR6">
        <f>DEGREES(ACOS((10.3380019252141^2+16.7803567238455^2-8.076249256535^2)/(2*10.3380019252141*16.7803567238455)))</f>
        <v>21.310039788031542</v>
      </c>
      <c r="BS6">
        <f>DEGREES(ACOS((9.47286181022528^2+17.5093900606647^2-10.3380019252141^2)/(2*9.47286181022528*17.5093900606647)))</f>
        <v>29.247117096289283</v>
      </c>
      <c r="BU6">
        <v>10</v>
      </c>
      <c r="BV6">
        <v>0</v>
      </c>
      <c r="BW6">
        <v>0</v>
      </c>
      <c r="BX6">
        <v>8</v>
      </c>
      <c r="BY6">
        <v>9</v>
      </c>
      <c r="BZ6">
        <v>0</v>
      </c>
      <c r="CA6">
        <v>9</v>
      </c>
      <c r="CB6">
        <v>0</v>
      </c>
      <c r="CC6">
        <v>11</v>
      </c>
      <c r="CD6">
        <v>0</v>
      </c>
      <c r="CE6">
        <v>10</v>
      </c>
      <c r="CF6">
        <v>0</v>
      </c>
      <c r="CG6">
        <v>10</v>
      </c>
      <c r="CH6">
        <v>8</v>
      </c>
      <c r="CI6">
        <v>1</v>
      </c>
      <c r="CJ6">
        <v>0</v>
      </c>
      <c r="CL6">
        <v>14</v>
      </c>
      <c r="CM6">
        <v>5</v>
      </c>
      <c r="CN6">
        <v>1</v>
      </c>
      <c r="CO6">
        <v>13</v>
      </c>
      <c r="CP6">
        <v>14</v>
      </c>
      <c r="CQ6">
        <v>4</v>
      </c>
      <c r="CR6">
        <v>13</v>
      </c>
      <c r="CS6">
        <v>6</v>
      </c>
      <c r="CT6">
        <v>12</v>
      </c>
      <c r="CU6">
        <v>2</v>
      </c>
      <c r="CV6">
        <v>11</v>
      </c>
      <c r="CW6">
        <v>2</v>
      </c>
      <c r="CX6">
        <v>15</v>
      </c>
      <c r="CY6">
        <v>13</v>
      </c>
      <c r="CZ6">
        <v>6</v>
      </c>
      <c r="DA6">
        <v>2</v>
      </c>
      <c r="DC6">
        <f t="shared" si="5"/>
        <v>0</v>
      </c>
      <c r="DD6">
        <f t="shared" si="5"/>
        <v>0</v>
      </c>
      <c r="DE6">
        <f>((8/10)*100)</f>
        <v>80</v>
      </c>
      <c r="DF6">
        <f>((0/9)*100)</f>
        <v>0</v>
      </c>
      <c r="DG6">
        <f>((9/9)*100)</f>
        <v>100</v>
      </c>
      <c r="DH6">
        <f>((0/9)*100)</f>
        <v>0</v>
      </c>
      <c r="DI6">
        <f>((0/11)*100)</f>
        <v>0</v>
      </c>
      <c r="DJ6">
        <f>((10/11)*100)</f>
        <v>90.909090909090907</v>
      </c>
      <c r="DK6">
        <f>((0/11)*100)</f>
        <v>0</v>
      </c>
      <c r="DL6">
        <f>((8/10)*100)</f>
        <v>80</v>
      </c>
      <c r="DM6">
        <f>((1/10)*100)</f>
        <v>10</v>
      </c>
      <c r="DN6">
        <f>((0/10)*100)</f>
        <v>0</v>
      </c>
      <c r="DP6">
        <f>((5/14)*100)</f>
        <v>35.714285714285715</v>
      </c>
      <c r="DQ6">
        <f>((1/14)*100)</f>
        <v>7.1428571428571423</v>
      </c>
      <c r="DR6">
        <f>((13/14)*100)</f>
        <v>92.857142857142861</v>
      </c>
      <c r="DS6">
        <f>((4/14)*100)</f>
        <v>28.571428571428569</v>
      </c>
      <c r="DT6">
        <f>((13/14)*100)</f>
        <v>92.857142857142861</v>
      </c>
      <c r="DU6">
        <f>((6/14)*100)</f>
        <v>42.857142857142854</v>
      </c>
      <c r="DV6">
        <f>((2/12)*100)</f>
        <v>16.666666666666664</v>
      </c>
      <c r="DW6">
        <f>((11/12)*100)</f>
        <v>91.666666666666657</v>
      </c>
      <c r="DX6">
        <f>((2/12)*100)</f>
        <v>16.666666666666664</v>
      </c>
      <c r="DY6">
        <f>((13/15)*100)</f>
        <v>86.666666666666671</v>
      </c>
      <c r="DZ6">
        <f>((6/15)*100)</f>
        <v>40</v>
      </c>
      <c r="EA6">
        <f>((2/15)*100)</f>
        <v>13.333333333333334</v>
      </c>
    </row>
    <row r="7" spans="1:131" x14ac:dyDescent="0.25">
      <c r="A7">
        <v>166.03854799999999</v>
      </c>
      <c r="B7">
        <v>5.2097800000000003</v>
      </c>
      <c r="C7">
        <v>173.851023</v>
      </c>
      <c r="D7">
        <v>7.6756180000000001</v>
      </c>
      <c r="E7">
        <v>169.071551</v>
      </c>
      <c r="F7">
        <v>4.5706300000000004</v>
      </c>
      <c r="G7">
        <v>176.31272000000001</v>
      </c>
      <c r="H7">
        <v>8.147119</v>
      </c>
      <c r="K7">
        <f t="shared" si="4"/>
        <v>0.05</v>
      </c>
      <c r="L7">
        <f>(11/200)</f>
        <v>5.5E-2</v>
      </c>
      <c r="M7">
        <f>(12/200)</f>
        <v>0.06</v>
      </c>
      <c r="N7">
        <f>(12/200)</f>
        <v>0.06</v>
      </c>
      <c r="P7">
        <f>(14/200)</f>
        <v>7.0000000000000007E-2</v>
      </c>
      <c r="Q7">
        <f>(14/200)</f>
        <v>7.0000000000000007E-2</v>
      </c>
      <c r="R7">
        <f>(12/200)</f>
        <v>0.06</v>
      </c>
      <c r="S7">
        <f>(12/200)</f>
        <v>0.06</v>
      </c>
      <c r="U7">
        <f>0.05+0.07</f>
        <v>0.12000000000000001</v>
      </c>
      <c r="V7">
        <f>0.055+0.07</f>
        <v>0.125</v>
      </c>
      <c r="W7">
        <f>0.06+0.06</f>
        <v>0.12</v>
      </c>
      <c r="X7">
        <f>0.06+0.06</f>
        <v>0.12</v>
      </c>
      <c r="Z7">
        <f>SQRT((ABS($A$8-$A$7)^2+(ABS($B$8-$B$7)^2)))</f>
        <v>13.386317080148851</v>
      </c>
      <c r="AA7">
        <f>SQRT((ABS($C$8-$C$7)^2+(ABS($D$8-$D$7)^2)))</f>
        <v>15.380355385967206</v>
      </c>
      <c r="AB7">
        <f>SQRT((ABS($E$8-$E$7)^2+(ABS($F$8-$F$7)^2)))</f>
        <v>14.235838561663192</v>
      </c>
      <c r="AC7">
        <f>SQRT((ABS($G$8-$G$7)^2+(ABS($H$8-$H$7)^2)))</f>
        <v>15.419224266974863</v>
      </c>
      <c r="AJ7">
        <f>1/0.12</f>
        <v>8.3333333333333339</v>
      </c>
      <c r="AK7">
        <f>1/0.125</f>
        <v>8</v>
      </c>
      <c r="AL7">
        <f>1/0.12</f>
        <v>8.3333333333333339</v>
      </c>
      <c r="AM7">
        <f>1/0.12</f>
        <v>8.3333333333333339</v>
      </c>
      <c r="AO7">
        <f t="shared" si="0"/>
        <v>111.55264233457375</v>
      </c>
      <c r="AP7">
        <f t="shared" si="1"/>
        <v>123.04284308773765</v>
      </c>
      <c r="AQ7">
        <f t="shared" si="2"/>
        <v>118.63198801385994</v>
      </c>
      <c r="AR7">
        <f t="shared" si="3"/>
        <v>128.49353555812385</v>
      </c>
      <c r="AV7">
        <f>((0.05/0.12)*100)</f>
        <v>41.666666666666671</v>
      </c>
      <c r="AW7">
        <f>((0.055/0.125)*100)</f>
        <v>44</v>
      </c>
      <c r="AX7">
        <f>((0.06/0.12)*100)</f>
        <v>50</v>
      </c>
      <c r="AY7">
        <f>((0.06/0.12)*100)</f>
        <v>50</v>
      </c>
      <c r="BA7">
        <f>((0.07/0.12)*100)</f>
        <v>58.333333333333336</v>
      </c>
      <c r="BB7">
        <f>((0.07/0.125)*100)</f>
        <v>56.000000000000007</v>
      </c>
      <c r="BC7">
        <f>((0.06/0.12)*100)</f>
        <v>50</v>
      </c>
      <c r="BD7">
        <f>((0.06/0.12)*100)</f>
        <v>50</v>
      </c>
      <c r="BF7">
        <f>ABS($B$7-$D$7)</f>
        <v>2.4658379999999998</v>
      </c>
      <c r="BG7">
        <f>ABS($F$7-$H$7)</f>
        <v>3.5764889999999996</v>
      </c>
      <c r="BL7">
        <f>SQRT((ABS($A$7-$E$7)^2+(ABS($B$7-$F$7)^2)))</f>
        <v>3.0996160924393599</v>
      </c>
      <c r="BM7">
        <f>SQRT((ABS($C$7-$G$7)^2+(ABS($D$7-$H$7)^2)))</f>
        <v>2.5064447555870992</v>
      </c>
      <c r="BO7">
        <f>SQRT((ABS($A$7-$G$7)^2+(ABS($B$7-$H$7)^2)))</f>
        <v>10.685811653145747</v>
      </c>
      <c r="BP7">
        <f>SQRT((ABS($C$7-$E$7)^2+(ABS($D$7-$F$7)^2)))</f>
        <v>5.699500248173341</v>
      </c>
      <c r="BR7">
        <f>DEGREES(ACOS((8.97035731968555^2+14.2358385616632^2-6.68271214127504^2)/(2*8.97035731968555*14.2358385616632)))</f>
        <v>20.981033929208355</v>
      </c>
      <c r="BS7">
        <f>DEGREES(ACOS((8.076249256535^2+15.4192242669749^2-8.97035731968555^2)/(2*8.076249256535*15.4192242669749)))</f>
        <v>26.69550093387463</v>
      </c>
      <c r="BU7">
        <v>10</v>
      </c>
      <c r="BV7">
        <v>0</v>
      </c>
      <c r="BW7">
        <v>0</v>
      </c>
      <c r="BX7">
        <v>10</v>
      </c>
      <c r="BY7">
        <v>11</v>
      </c>
      <c r="BZ7">
        <v>0</v>
      </c>
      <c r="CA7">
        <v>10</v>
      </c>
      <c r="CB7">
        <v>1</v>
      </c>
      <c r="CC7">
        <v>12</v>
      </c>
      <c r="CD7">
        <v>1</v>
      </c>
      <c r="CE7">
        <v>10</v>
      </c>
      <c r="CF7">
        <v>1</v>
      </c>
      <c r="CG7">
        <v>12</v>
      </c>
      <c r="CH7">
        <v>10</v>
      </c>
      <c r="CI7">
        <v>1</v>
      </c>
      <c r="CJ7">
        <v>1</v>
      </c>
      <c r="CL7">
        <v>14</v>
      </c>
      <c r="CM7">
        <v>3</v>
      </c>
      <c r="CN7">
        <v>3</v>
      </c>
      <c r="CO7">
        <v>12</v>
      </c>
      <c r="CP7">
        <v>14</v>
      </c>
      <c r="CQ7">
        <v>4</v>
      </c>
      <c r="CR7">
        <v>11</v>
      </c>
      <c r="CS7">
        <v>5</v>
      </c>
      <c r="CT7">
        <v>12</v>
      </c>
      <c r="CU7">
        <v>2</v>
      </c>
      <c r="CV7">
        <v>12</v>
      </c>
      <c r="CW7">
        <v>1</v>
      </c>
      <c r="CX7">
        <v>12</v>
      </c>
      <c r="CY7">
        <v>12</v>
      </c>
      <c r="CZ7">
        <v>2</v>
      </c>
      <c r="DA7">
        <v>1</v>
      </c>
      <c r="DC7">
        <f t="shared" si="5"/>
        <v>0</v>
      </c>
      <c r="DD7">
        <f t="shared" si="5"/>
        <v>0</v>
      </c>
      <c r="DE7">
        <f>((10/10)*100)</f>
        <v>100</v>
      </c>
      <c r="DF7">
        <f>((0/11)*100)</f>
        <v>0</v>
      </c>
      <c r="DG7">
        <f>((10/11)*100)</f>
        <v>90.909090909090907</v>
      </c>
      <c r="DH7">
        <f>((1/11)*100)</f>
        <v>9.0909090909090917</v>
      </c>
      <c r="DI7">
        <f>((1/12)*100)</f>
        <v>8.3333333333333321</v>
      </c>
      <c r="DJ7">
        <f>((10/12)*100)</f>
        <v>83.333333333333343</v>
      </c>
      <c r="DK7">
        <f>((1/12)*100)</f>
        <v>8.3333333333333321</v>
      </c>
      <c r="DL7">
        <f>((10/12)*100)</f>
        <v>83.333333333333343</v>
      </c>
      <c r="DM7">
        <f>((1/12)*100)</f>
        <v>8.3333333333333321</v>
      </c>
      <c r="DN7">
        <f>((1/12)*100)</f>
        <v>8.3333333333333321</v>
      </c>
      <c r="DP7">
        <f>((3/14)*100)</f>
        <v>21.428571428571427</v>
      </c>
      <c r="DQ7">
        <f>((3/14)*100)</f>
        <v>21.428571428571427</v>
      </c>
      <c r="DR7">
        <f>((12/14)*100)</f>
        <v>85.714285714285708</v>
      </c>
      <c r="DS7">
        <f>((4/14)*100)</f>
        <v>28.571428571428569</v>
      </c>
      <c r="DT7">
        <f>((11/14)*100)</f>
        <v>78.571428571428569</v>
      </c>
      <c r="DU7">
        <f>((5/14)*100)</f>
        <v>35.714285714285715</v>
      </c>
      <c r="DV7">
        <f>((2/12)*100)</f>
        <v>16.666666666666664</v>
      </c>
      <c r="DW7">
        <f>((12/12)*100)</f>
        <v>100</v>
      </c>
      <c r="DX7">
        <f>((1/12)*100)</f>
        <v>8.3333333333333321</v>
      </c>
      <c r="DY7">
        <f>((12/12)*100)</f>
        <v>100</v>
      </c>
      <c r="DZ7">
        <f>((2/12)*100)</f>
        <v>16.666666666666664</v>
      </c>
      <c r="EA7">
        <f>((1/12)*100)</f>
        <v>8.3333333333333321</v>
      </c>
    </row>
    <row r="8" spans="1:131" x14ac:dyDescent="0.25">
      <c r="A8">
        <v>152.66913</v>
      </c>
      <c r="B8">
        <v>5.882199</v>
      </c>
      <c r="C8">
        <v>158.47075999999998</v>
      </c>
      <c r="D8">
        <v>7.7289269999999997</v>
      </c>
      <c r="E8">
        <v>154.85913500000001</v>
      </c>
      <c r="F8">
        <v>5.3869210000000001</v>
      </c>
      <c r="G8">
        <v>160.893891</v>
      </c>
      <c r="H8">
        <v>8.2575240000000001</v>
      </c>
      <c r="K8">
        <f t="shared" si="4"/>
        <v>0.05</v>
      </c>
      <c r="L8">
        <f>(10/200)</f>
        <v>0.05</v>
      </c>
      <c r="M8">
        <f>(12/200)</f>
        <v>0.06</v>
      </c>
      <c r="N8">
        <f>(11/200)</f>
        <v>5.5E-2</v>
      </c>
      <c r="P8">
        <f>(12/200)</f>
        <v>0.06</v>
      </c>
      <c r="Q8">
        <f>(13/200)</f>
        <v>6.5000000000000002E-2</v>
      </c>
      <c r="R8">
        <f>(10/200)</f>
        <v>0.05</v>
      </c>
      <c r="S8">
        <f>(11/200)</f>
        <v>5.5E-2</v>
      </c>
      <c r="U8">
        <f>0.05+0.06</f>
        <v>0.11</v>
      </c>
      <c r="V8">
        <f>0.05+0.065</f>
        <v>0.115</v>
      </c>
      <c r="W8">
        <f>0.06+0.05</f>
        <v>0.11</v>
      </c>
      <c r="X8">
        <f>0.055+0.055</f>
        <v>0.11</v>
      </c>
      <c r="Z8">
        <f>SQRT((ABS($A$9-$A$8)^2+(ABS($B$9-$B$8)^2)))</f>
        <v>25.509189137876287</v>
      </c>
      <c r="AA8">
        <f>SQRT((ABS($C$9-$C$8)^2+(ABS($D$9-$D$8)^2)))</f>
        <v>23.854941183506963</v>
      </c>
      <c r="AB8">
        <f>SQRT((ABS($E$9-$E$8)^2+(ABS($F$9-$F$8)^2)))</f>
        <v>25.08773698896357</v>
      </c>
      <c r="AC8">
        <f>SQRT((ABS($G$9-$G$8)^2+(ABS($H$9-$H$8)^2)))</f>
        <v>23.91917011020508</v>
      </c>
      <c r="AJ8">
        <f>1/0.11</f>
        <v>9.0909090909090917</v>
      </c>
      <c r="AK8">
        <f>1/0.115</f>
        <v>8.695652173913043</v>
      </c>
      <c r="AL8">
        <f>1/0.11</f>
        <v>9.0909090909090917</v>
      </c>
      <c r="AM8">
        <f>1/0.11</f>
        <v>9.0909090909090917</v>
      </c>
      <c r="AO8">
        <f t="shared" si="0"/>
        <v>231.90171943523899</v>
      </c>
      <c r="AP8">
        <f t="shared" si="1"/>
        <v>207.43427116093011</v>
      </c>
      <c r="AQ8">
        <f t="shared" si="2"/>
        <v>228.07033626330519</v>
      </c>
      <c r="AR8">
        <f t="shared" si="3"/>
        <v>217.44700100186435</v>
      </c>
      <c r="AV8">
        <f>((0.05/0.11)*100)</f>
        <v>45.45454545454546</v>
      </c>
      <c r="AW8">
        <f>((0.05/0.115)*100)</f>
        <v>43.478260869565219</v>
      </c>
      <c r="AX8">
        <f>((0.06/0.11)*100)</f>
        <v>54.54545454545454</v>
      </c>
      <c r="AY8">
        <f>((0.055/0.11)*100)</f>
        <v>50</v>
      </c>
      <c r="BA8">
        <f>((0.06/0.11)*100)</f>
        <v>54.54545454545454</v>
      </c>
      <c r="BB8">
        <f>((0.065/0.115)*100)</f>
        <v>56.521739130434781</v>
      </c>
      <c r="BC8">
        <f>((0.05/0.11)*100)</f>
        <v>45.45454545454546</v>
      </c>
      <c r="BD8">
        <f>((0.055/0.11)*100)</f>
        <v>50</v>
      </c>
      <c r="BF8">
        <f>ABS($B$8-$D$8)</f>
        <v>1.8467279999999997</v>
      </c>
      <c r="BG8">
        <f>ABS($F$8-$H$8)</f>
        <v>2.870603</v>
      </c>
      <c r="BL8">
        <f>SQRT((ABS($A$8-$E$8)^2+(ABS($B$8-$F$8)^2)))</f>
        <v>2.2453111582382204</v>
      </c>
      <c r="BM8">
        <f>SQRT((ABS($C$8-$G$8)^2+(ABS($D$8-$H$8)^2)))</f>
        <v>2.4801166568470241</v>
      </c>
      <c r="BO8">
        <f>SQRT((ABS($A$8-$G$8)^2+(ABS($B$8-$H$8)^2)))</f>
        <v>8.5608914467329864</v>
      </c>
      <c r="BP8">
        <f>SQRT((ABS($C$8-$E$8)^2+(ABS($D$8-$F$8)^2)))</f>
        <v>4.3045124282153973</v>
      </c>
      <c r="BR8">
        <f>DEGREES(ACOS((18.1314232716826^2+25.0877369889636^2-7.97642665259137^2)/(2*18.1314232716826*25.0877369889636)))</f>
        <v>10.499719238665673</v>
      </c>
      <c r="BS8">
        <f>DEGREES(ACOS((6.68271214127504^2+23.9191701102051^2-18.1314232716826^2)/(2*6.68271214127504*23.9191701102051)))</f>
        <v>25.711715526359821</v>
      </c>
      <c r="BU8">
        <v>10</v>
      </c>
      <c r="BV8">
        <v>0</v>
      </c>
      <c r="BW8">
        <v>1</v>
      </c>
      <c r="BX8">
        <v>9</v>
      </c>
      <c r="BY8">
        <v>10</v>
      </c>
      <c r="BZ8">
        <v>0</v>
      </c>
      <c r="CA8">
        <v>10</v>
      </c>
      <c r="CB8">
        <v>1</v>
      </c>
      <c r="CC8">
        <v>12</v>
      </c>
      <c r="CD8">
        <v>1</v>
      </c>
      <c r="CE8">
        <v>10</v>
      </c>
      <c r="CF8">
        <v>1</v>
      </c>
      <c r="CG8">
        <v>11</v>
      </c>
      <c r="CH8">
        <v>9</v>
      </c>
      <c r="CI8">
        <v>1</v>
      </c>
      <c r="CJ8">
        <v>1</v>
      </c>
      <c r="CL8">
        <v>12</v>
      </c>
      <c r="CM8">
        <v>2</v>
      </c>
      <c r="CN8">
        <v>1</v>
      </c>
      <c r="CO8">
        <v>10</v>
      </c>
      <c r="CP8">
        <v>13</v>
      </c>
      <c r="CQ8">
        <v>3</v>
      </c>
      <c r="CR8">
        <v>12</v>
      </c>
      <c r="CS8">
        <v>2</v>
      </c>
      <c r="CT8">
        <v>10</v>
      </c>
      <c r="CU8">
        <v>1</v>
      </c>
      <c r="CV8">
        <v>10</v>
      </c>
      <c r="CW8">
        <v>0</v>
      </c>
      <c r="CX8">
        <v>11</v>
      </c>
      <c r="CY8">
        <v>10</v>
      </c>
      <c r="CZ8">
        <v>2</v>
      </c>
      <c r="DA8">
        <v>0</v>
      </c>
      <c r="DC8">
        <f>((0/10)*100)</f>
        <v>0</v>
      </c>
      <c r="DD8">
        <f>((1/10)*100)</f>
        <v>10</v>
      </c>
      <c r="DE8">
        <f>((9/10)*100)</f>
        <v>90</v>
      </c>
      <c r="DF8">
        <f>((0/10)*100)</f>
        <v>0</v>
      </c>
      <c r="DG8">
        <f>((10/10)*100)</f>
        <v>100</v>
      </c>
      <c r="DH8">
        <f>((1/10)*100)</f>
        <v>10</v>
      </c>
      <c r="DI8">
        <f>((1/12)*100)</f>
        <v>8.3333333333333321</v>
      </c>
      <c r="DJ8">
        <f>((10/12)*100)</f>
        <v>83.333333333333343</v>
      </c>
      <c r="DK8">
        <f>((1/12)*100)</f>
        <v>8.3333333333333321</v>
      </c>
      <c r="DL8">
        <f>((9/11)*100)</f>
        <v>81.818181818181827</v>
      </c>
      <c r="DM8">
        <f>((1/11)*100)</f>
        <v>9.0909090909090917</v>
      </c>
      <c r="DN8">
        <f>((1/11)*100)</f>
        <v>9.0909090909090917</v>
      </c>
      <c r="DP8">
        <f>((2/12)*100)</f>
        <v>16.666666666666664</v>
      </c>
      <c r="DQ8">
        <f>((1/12)*100)</f>
        <v>8.3333333333333321</v>
      </c>
      <c r="DR8">
        <f>((10/12)*100)</f>
        <v>83.333333333333343</v>
      </c>
      <c r="DS8">
        <f>((3/13)*100)</f>
        <v>23.076923076923077</v>
      </c>
      <c r="DT8">
        <f>((12/13)*100)</f>
        <v>92.307692307692307</v>
      </c>
      <c r="DU8">
        <f>((2/13)*100)</f>
        <v>15.384615384615385</v>
      </c>
      <c r="DV8">
        <f>((1/10)*100)</f>
        <v>10</v>
      </c>
      <c r="DW8">
        <f>((10/10)*100)</f>
        <v>100</v>
      </c>
      <c r="DX8">
        <f>((0/10)*100)</f>
        <v>0</v>
      </c>
      <c r="DY8">
        <f>((10/11)*100)</f>
        <v>90.909090909090907</v>
      </c>
      <c r="DZ8">
        <f>((2/11)*100)</f>
        <v>18.181818181818183</v>
      </c>
      <c r="EA8">
        <f>((0/11)*100)</f>
        <v>0</v>
      </c>
    </row>
    <row r="9" spans="1:131" x14ac:dyDescent="0.25">
      <c r="A9">
        <v>127.18917500000001</v>
      </c>
      <c r="B9">
        <v>4.6612879999999999</v>
      </c>
      <c r="C9">
        <v>134.61592899999999</v>
      </c>
      <c r="D9">
        <v>7.801431</v>
      </c>
      <c r="E9">
        <v>129.77542199999999</v>
      </c>
      <c r="F9">
        <v>4.9375999999999998</v>
      </c>
      <c r="G9">
        <v>136.97499100000002</v>
      </c>
      <c r="H9">
        <v>8.3711970000000004</v>
      </c>
      <c r="K9">
        <f t="shared" si="4"/>
        <v>0.05</v>
      </c>
      <c r="L9">
        <f>(10/200)</f>
        <v>0.05</v>
      </c>
      <c r="M9">
        <f>(11/200)</f>
        <v>5.5E-2</v>
      </c>
      <c r="N9">
        <f>(11/200)</f>
        <v>5.5E-2</v>
      </c>
      <c r="P9">
        <f>(12/200)</f>
        <v>0.06</v>
      </c>
      <c r="Q9">
        <f>(12/200)</f>
        <v>0.06</v>
      </c>
      <c r="R9">
        <f>(11/200)</f>
        <v>5.5E-2</v>
      </c>
      <c r="S9">
        <f>(12/200)</f>
        <v>0.06</v>
      </c>
      <c r="U9">
        <f>0.05+0.06</f>
        <v>0.11</v>
      </c>
      <c r="V9">
        <f>0.05+0.06</f>
        <v>0.11</v>
      </c>
      <c r="W9">
        <f>0.055+0.055</f>
        <v>0.11</v>
      </c>
      <c r="X9">
        <f>0.055+0.06</f>
        <v>0.11499999999999999</v>
      </c>
      <c r="Z9">
        <f>SQRT((ABS($A$10-$A$9)^2+(ABS($B$10-$B$9)^2)))</f>
        <v>17.828563676507986</v>
      </c>
      <c r="AA9">
        <f>SQRT((ABS($C$10-$C$9)^2+(ABS($D$10-$D$9)^2)))</f>
        <v>16.126722964893062</v>
      </c>
      <c r="AB9">
        <f>SQRT((ABS($E$10-$E$9)^2+(ABS($F$10-$F$9)^2)))</f>
        <v>17.364209112557511</v>
      </c>
      <c r="AC9">
        <f>SQRT((ABS($G$10-$G$9)^2+(ABS($H$10-$H$9)^2)))</f>
        <v>16.221019540900176</v>
      </c>
      <c r="AJ9">
        <f>1/0.11</f>
        <v>9.0909090909090917</v>
      </c>
      <c r="AK9">
        <f>1/0.11</f>
        <v>9.0909090909090917</v>
      </c>
      <c r="AL9">
        <f>1/0.11</f>
        <v>9.0909090909090917</v>
      </c>
      <c r="AM9">
        <f>1/0.115</f>
        <v>8.695652173913043</v>
      </c>
      <c r="AO9">
        <f t="shared" si="0"/>
        <v>162.07785160461805</v>
      </c>
      <c r="AP9">
        <f t="shared" si="1"/>
        <v>146.60657240811875</v>
      </c>
      <c r="AQ9">
        <f t="shared" si="2"/>
        <v>157.85644647779554</v>
      </c>
      <c r="AR9">
        <f t="shared" si="3"/>
        <v>141.05234383391459</v>
      </c>
      <c r="AV9">
        <f>((0.05/0.11)*100)</f>
        <v>45.45454545454546</v>
      </c>
      <c r="AW9">
        <f>((0.05/0.11)*100)</f>
        <v>45.45454545454546</v>
      </c>
      <c r="AX9">
        <f>((0.055/0.11)*100)</f>
        <v>50</v>
      </c>
      <c r="AY9">
        <f>((0.055/0.115)*100)</f>
        <v>47.826086956521735</v>
      </c>
      <c r="BA9">
        <f>((0.06/0.11)*100)</f>
        <v>54.54545454545454</v>
      </c>
      <c r="BB9">
        <f>((0.06/0.11)*100)</f>
        <v>54.54545454545454</v>
      </c>
      <c r="BC9">
        <f>((0.055/0.11)*100)</f>
        <v>50</v>
      </c>
      <c r="BD9">
        <f>((0.06/0.115)*100)</f>
        <v>52.173913043478258</v>
      </c>
      <c r="BF9">
        <f>ABS($B$9-$D$9)</f>
        <v>3.1401430000000001</v>
      </c>
      <c r="BG9">
        <f>ABS($F$9-$H$9)</f>
        <v>3.4335970000000007</v>
      </c>
      <c r="BL9">
        <f>SQRT((ABS($A$9-$E$9)^2+(ABS($B$9-$F$9)^2)))</f>
        <v>2.6009655642381979</v>
      </c>
      <c r="BM9">
        <f>SQRT((ABS($C$9-$G$9)^2+(ABS($D$9-$H$9)^2)))</f>
        <v>2.4268924192473196</v>
      </c>
      <c r="BO9">
        <f>SQRT((ABS($A$9-$G$9)^2+(ABS($B$9-$H$9)^2)))</f>
        <v>10.465448847237141</v>
      </c>
      <c r="BP9">
        <f>SQRT((ABS($C$9-$E$9)^2+(ABS($D$9-$F$9)^2)))</f>
        <v>5.6242364827245686</v>
      </c>
      <c r="BR9">
        <f>DEGREES(ACOS((10.9966117471633^2+18.438937264178^2-9.12770338166863^2)/(2*10.9966117471633*18.438937264178)))</f>
        <v>21.387493326608567</v>
      </c>
      <c r="BS9">
        <f>DEGREES(ACOS((7.97642665259137^2+16.2210195409001^2-9.77538578279777^2)/(2*7.97642665259137*16.2210195409001)))</f>
        <v>26.696256961962195</v>
      </c>
      <c r="BU9">
        <v>10</v>
      </c>
      <c r="BV9">
        <v>0</v>
      </c>
      <c r="BW9">
        <v>1</v>
      </c>
      <c r="BX9">
        <v>8</v>
      </c>
      <c r="BY9">
        <v>10</v>
      </c>
      <c r="BZ9">
        <v>0</v>
      </c>
      <c r="CA9">
        <v>10</v>
      </c>
      <c r="CB9">
        <v>1</v>
      </c>
      <c r="CC9">
        <v>11</v>
      </c>
      <c r="CD9">
        <v>0</v>
      </c>
      <c r="CE9">
        <v>10</v>
      </c>
      <c r="CF9">
        <v>1</v>
      </c>
      <c r="CG9">
        <v>11</v>
      </c>
      <c r="CH9">
        <v>8</v>
      </c>
      <c r="CI9">
        <v>2</v>
      </c>
      <c r="CJ9">
        <v>1</v>
      </c>
      <c r="CL9">
        <v>12</v>
      </c>
      <c r="CM9">
        <v>2</v>
      </c>
      <c r="CN9">
        <v>1</v>
      </c>
      <c r="CO9">
        <v>10</v>
      </c>
      <c r="CP9">
        <v>12</v>
      </c>
      <c r="CQ9">
        <v>2</v>
      </c>
      <c r="CR9">
        <v>10</v>
      </c>
      <c r="CS9">
        <v>2</v>
      </c>
      <c r="CT9">
        <v>11</v>
      </c>
      <c r="CU9">
        <v>2</v>
      </c>
      <c r="CV9">
        <v>10</v>
      </c>
      <c r="CW9">
        <v>1</v>
      </c>
      <c r="CX9">
        <v>12</v>
      </c>
      <c r="CY9">
        <v>10</v>
      </c>
      <c r="CZ9">
        <v>3</v>
      </c>
      <c r="DA9">
        <v>1</v>
      </c>
      <c r="DC9">
        <f>((0/10)*100)</f>
        <v>0</v>
      </c>
      <c r="DD9">
        <f>((1/10)*100)</f>
        <v>10</v>
      </c>
      <c r="DE9">
        <f>((8/10)*100)</f>
        <v>80</v>
      </c>
      <c r="DF9">
        <f>((0/10)*100)</f>
        <v>0</v>
      </c>
      <c r="DG9">
        <f>((10/10)*100)</f>
        <v>100</v>
      </c>
      <c r="DH9">
        <f>((1/10)*100)</f>
        <v>10</v>
      </c>
      <c r="DI9">
        <f>((0/11)*100)</f>
        <v>0</v>
      </c>
      <c r="DJ9">
        <f>((10/11)*100)</f>
        <v>90.909090909090907</v>
      </c>
      <c r="DK9">
        <f>((1/11)*100)</f>
        <v>9.0909090909090917</v>
      </c>
      <c r="DL9">
        <f>((8/11)*100)</f>
        <v>72.727272727272734</v>
      </c>
      <c r="DM9">
        <f>((2/11)*100)</f>
        <v>18.181818181818183</v>
      </c>
      <c r="DN9">
        <f>((1/11)*100)</f>
        <v>9.0909090909090917</v>
      </c>
      <c r="DP9">
        <f>((2/12)*100)</f>
        <v>16.666666666666664</v>
      </c>
      <c r="DQ9">
        <f>((1/12)*100)</f>
        <v>8.3333333333333321</v>
      </c>
      <c r="DR9">
        <f>((10/12)*100)</f>
        <v>83.333333333333343</v>
      </c>
      <c r="DS9">
        <f>((2/12)*100)</f>
        <v>16.666666666666664</v>
      </c>
      <c r="DT9">
        <f>((10/12)*100)</f>
        <v>83.333333333333343</v>
      </c>
      <c r="DU9">
        <f>((2/12)*100)</f>
        <v>16.666666666666664</v>
      </c>
      <c r="DV9">
        <f>((2/11)*100)</f>
        <v>18.181818181818183</v>
      </c>
      <c r="DW9">
        <f>((10/11)*100)</f>
        <v>90.909090909090907</v>
      </c>
      <c r="DX9">
        <f>((1/11)*100)</f>
        <v>9.0909090909090917</v>
      </c>
      <c r="DY9">
        <f>((10/12)*100)</f>
        <v>83.333333333333343</v>
      </c>
      <c r="DZ9">
        <f>((3/12)*100)</f>
        <v>25</v>
      </c>
      <c r="EA9">
        <f>((1/12)*100)</f>
        <v>8.3333333333333321</v>
      </c>
    </row>
    <row r="10" spans="1:131" x14ac:dyDescent="0.25">
      <c r="A10">
        <v>109.37275700000001</v>
      </c>
      <c r="B10">
        <v>5.3192640000000004</v>
      </c>
      <c r="C10">
        <v>118.48922000000002</v>
      </c>
      <c r="D10">
        <v>7.822654</v>
      </c>
      <c r="E10">
        <v>112.41122100000001</v>
      </c>
      <c r="F10">
        <v>4.9208150000000002</v>
      </c>
      <c r="G10">
        <v>120.75752300000001</v>
      </c>
      <c r="H10">
        <v>8.7106180000000002</v>
      </c>
      <c r="K10">
        <f t="shared" si="4"/>
        <v>0.05</v>
      </c>
      <c r="L10">
        <f>(11/200)</f>
        <v>5.5E-2</v>
      </c>
      <c r="M10">
        <f>(11/200)</f>
        <v>5.5E-2</v>
      </c>
      <c r="N10">
        <f>(11/200)</f>
        <v>5.5E-2</v>
      </c>
      <c r="P10">
        <f>(13/200)</f>
        <v>6.5000000000000002E-2</v>
      </c>
      <c r="Q10">
        <f>(12/200)</f>
        <v>0.06</v>
      </c>
      <c r="R10">
        <f>(12/200)</f>
        <v>0.06</v>
      </c>
      <c r="S10">
        <f>(12/200)</f>
        <v>0.06</v>
      </c>
      <c r="U10">
        <f>0.05+0.065</f>
        <v>0.115</v>
      </c>
      <c r="V10">
        <f>0.055+0.06</f>
        <v>0.11499999999999999</v>
      </c>
      <c r="W10">
        <f>0.055+0.06</f>
        <v>0.11499999999999999</v>
      </c>
      <c r="X10">
        <f>0.055+0.06</f>
        <v>0.11499999999999999</v>
      </c>
      <c r="Z10">
        <f>SQRT((ABS($A$11-$A$10)^2+(ABS($B$11-$B$10)^2)))</f>
        <v>18.832909744886074</v>
      </c>
      <c r="AA10">
        <f>SQRT((ABS($C$11-$C$10)^2+(ABS($D$11-$D$10)^2)))</f>
        <v>19.049753791717762</v>
      </c>
      <c r="AB10">
        <f>SQRT((ABS($E$11-$E$10)^2+(ABS($F$11-$F$10)^2)))</f>
        <v>18.438937264178026</v>
      </c>
      <c r="AC10">
        <f>SQRT((ABS($G$11-$G$10)^2+(ABS($H$11-$H$10)^2)))</f>
        <v>18.669230999999996</v>
      </c>
      <c r="AJ10">
        <f>1/0.115</f>
        <v>8.695652173913043</v>
      </c>
      <c r="AK10">
        <f>1/0.115</f>
        <v>8.695652173913043</v>
      </c>
      <c r="AL10">
        <f>1/0.115</f>
        <v>8.695652173913043</v>
      </c>
      <c r="AM10">
        <f>1/0.115</f>
        <v>8.695652173913043</v>
      </c>
      <c r="AO10">
        <f t="shared" si="0"/>
        <v>163.76443256422672</v>
      </c>
      <c r="AP10">
        <f t="shared" si="1"/>
        <v>165.65003297145881</v>
      </c>
      <c r="AQ10">
        <f t="shared" si="2"/>
        <v>160.33858490589589</v>
      </c>
      <c r="AR10">
        <f t="shared" si="3"/>
        <v>162.34113913043475</v>
      </c>
      <c r="AV10">
        <f>((0.05/0.115)*100)</f>
        <v>43.478260869565219</v>
      </c>
      <c r="AW10">
        <f>((0.055/0.115)*100)</f>
        <v>47.826086956521735</v>
      </c>
      <c r="AX10">
        <f>((0.055/0.115)*100)</f>
        <v>47.826086956521735</v>
      </c>
      <c r="AY10">
        <f>((0.055/0.115)*100)</f>
        <v>47.826086956521735</v>
      </c>
      <c r="BA10">
        <f>((0.065/0.115)*100)</f>
        <v>56.521739130434781</v>
      </c>
      <c r="BB10">
        <f>((0.06/0.115)*100)</f>
        <v>52.173913043478258</v>
      </c>
      <c r="BC10">
        <f>((0.06/0.115)*100)</f>
        <v>52.173913043478258</v>
      </c>
      <c r="BD10">
        <f>((0.06/0.115)*100)</f>
        <v>52.173913043478258</v>
      </c>
      <c r="BF10">
        <f>ABS($B$10-$D$10)</f>
        <v>2.5033899999999996</v>
      </c>
      <c r="BG10">
        <f>ABS($F$10-$H$10)</f>
        <v>3.789803</v>
      </c>
      <c r="BL10">
        <f>SQRT((ABS($A$10-$E$10)^2+(ABS($B$10-$F$10)^2)))</f>
        <v>3.0644779465509338</v>
      </c>
      <c r="BM10">
        <f>SQRT((ABS($C$10-$G$10)^2+(ABS($D$10-$H$10)^2)))</f>
        <v>2.435914318095969</v>
      </c>
      <c r="BO10">
        <f>SQRT((ABS($A$10-$G$10)^2+(ABS($B$10-$H$10)^2)))</f>
        <v>11.879148910089139</v>
      </c>
      <c r="BP10">
        <f>SQRT((ABS($C$10-$E$10)^2+(ABS($D$10-$F$10)^2)))</f>
        <v>6.7351868144782783</v>
      </c>
      <c r="BR10">
        <f>DEGREES(ACOS((8.43574410548649^2+14.544832819124^2-7.70790310730201^2)/(2*8.43574410548649*14.544832819124)))</f>
        <v>24.497710471752967</v>
      </c>
      <c r="BS10">
        <f>DEGREES(ACOS((9.16642590402678^2+18.669231^2-10.9966117471633^2)/(2*9.16642590402678*18.669231)))</f>
        <v>24.421360475555598</v>
      </c>
      <c r="BU10">
        <v>10</v>
      </c>
      <c r="BV10">
        <v>0</v>
      </c>
      <c r="BW10">
        <v>0</v>
      </c>
      <c r="BX10">
        <v>8</v>
      </c>
      <c r="BY10">
        <v>11</v>
      </c>
      <c r="BZ10">
        <v>0</v>
      </c>
      <c r="CA10">
        <v>10</v>
      </c>
      <c r="CB10">
        <v>2</v>
      </c>
      <c r="CC10">
        <v>11</v>
      </c>
      <c r="CD10">
        <v>0</v>
      </c>
      <c r="CE10">
        <v>10</v>
      </c>
      <c r="CF10">
        <v>1</v>
      </c>
      <c r="CG10">
        <v>11</v>
      </c>
      <c r="CH10">
        <v>8</v>
      </c>
      <c r="CI10">
        <v>2</v>
      </c>
      <c r="CJ10">
        <v>1</v>
      </c>
      <c r="CL10">
        <v>13</v>
      </c>
      <c r="CM10">
        <v>2</v>
      </c>
      <c r="CN10">
        <v>2</v>
      </c>
      <c r="CO10">
        <v>10</v>
      </c>
      <c r="CP10">
        <v>12</v>
      </c>
      <c r="CQ10">
        <v>2</v>
      </c>
      <c r="CR10">
        <v>10</v>
      </c>
      <c r="CS10">
        <v>3</v>
      </c>
      <c r="CT10">
        <v>12</v>
      </c>
      <c r="CU10">
        <v>2</v>
      </c>
      <c r="CV10">
        <v>11</v>
      </c>
      <c r="CW10">
        <v>2</v>
      </c>
      <c r="CX10">
        <v>12</v>
      </c>
      <c r="CY10">
        <v>10</v>
      </c>
      <c r="CZ10">
        <v>3</v>
      </c>
      <c r="DA10">
        <v>2</v>
      </c>
      <c r="DC10">
        <f>((0/10)*100)</f>
        <v>0</v>
      </c>
      <c r="DD10">
        <f>((0/10)*100)</f>
        <v>0</v>
      </c>
      <c r="DE10">
        <f>((8/10)*100)</f>
        <v>80</v>
      </c>
      <c r="DF10">
        <f>((0/11)*100)</f>
        <v>0</v>
      </c>
      <c r="DG10">
        <f>((10/11)*100)</f>
        <v>90.909090909090907</v>
      </c>
      <c r="DH10">
        <f>((2/11)*100)</f>
        <v>18.181818181818183</v>
      </c>
      <c r="DI10">
        <f>((0/11)*100)</f>
        <v>0</v>
      </c>
      <c r="DJ10">
        <f>((10/11)*100)</f>
        <v>90.909090909090907</v>
      </c>
      <c r="DK10">
        <f>((1/11)*100)</f>
        <v>9.0909090909090917</v>
      </c>
      <c r="DL10">
        <f>((8/11)*100)</f>
        <v>72.727272727272734</v>
      </c>
      <c r="DM10">
        <f>((2/11)*100)</f>
        <v>18.181818181818183</v>
      </c>
      <c r="DN10">
        <f>((1/11)*100)</f>
        <v>9.0909090909090917</v>
      </c>
      <c r="DP10">
        <f>((2/13)*100)</f>
        <v>15.384615384615385</v>
      </c>
      <c r="DQ10">
        <f>((2/13)*100)</f>
        <v>15.384615384615385</v>
      </c>
      <c r="DR10">
        <f>((10/13)*100)</f>
        <v>76.923076923076934</v>
      </c>
      <c r="DS10">
        <f>((2/12)*100)</f>
        <v>16.666666666666664</v>
      </c>
      <c r="DT10">
        <f>((10/12)*100)</f>
        <v>83.333333333333343</v>
      </c>
      <c r="DU10">
        <f>((3/12)*100)</f>
        <v>25</v>
      </c>
      <c r="DV10">
        <f>((2/12)*100)</f>
        <v>16.666666666666664</v>
      </c>
      <c r="DW10">
        <f>((11/12)*100)</f>
        <v>91.666666666666657</v>
      </c>
      <c r="DX10">
        <f>((2/12)*100)</f>
        <v>16.666666666666664</v>
      </c>
      <c r="DY10">
        <f>((10/12)*100)</f>
        <v>83.333333333333343</v>
      </c>
      <c r="DZ10">
        <f>((3/12)*100)</f>
        <v>25</v>
      </c>
      <c r="EA10">
        <f>((2/12)*100)</f>
        <v>16.666666666666664</v>
      </c>
    </row>
    <row r="11" spans="1:131" x14ac:dyDescent="0.25">
      <c r="A11">
        <v>90.542412000000013</v>
      </c>
      <c r="B11">
        <v>5.630064</v>
      </c>
      <c r="C11">
        <v>99.445927000000012</v>
      </c>
      <c r="D11">
        <v>8.3187499999999996</v>
      </c>
      <c r="E11">
        <v>93.97651900000001</v>
      </c>
      <c r="F11">
        <v>4.5256319999999999</v>
      </c>
      <c r="G11">
        <v>102.08829200000001</v>
      </c>
      <c r="H11">
        <v>8.7106180000000002</v>
      </c>
      <c r="K11">
        <f t="shared" si="4"/>
        <v>0.05</v>
      </c>
      <c r="L11">
        <f>(11/200)</f>
        <v>5.5E-2</v>
      </c>
      <c r="M11" s="1">
        <f>(10/200)</f>
        <v>0.05</v>
      </c>
      <c r="N11" s="1">
        <f>(10/200)</f>
        <v>0.05</v>
      </c>
      <c r="P11">
        <f>(13/200)</f>
        <v>6.5000000000000002E-2</v>
      </c>
      <c r="Q11">
        <f>(12/200)</f>
        <v>0.06</v>
      </c>
      <c r="R11">
        <f>(12/200)</f>
        <v>0.06</v>
      </c>
      <c r="S11">
        <f>(11/200)</f>
        <v>5.5E-2</v>
      </c>
      <c r="U11">
        <f>0.05+0.065</f>
        <v>0.115</v>
      </c>
      <c r="V11">
        <f>0.055+0.06</f>
        <v>0.11499999999999999</v>
      </c>
      <c r="W11" s="1">
        <f>0.05+0.06</f>
        <v>0.11</v>
      </c>
      <c r="X11" s="1">
        <f>0.05+0.055</f>
        <v>0.10500000000000001</v>
      </c>
      <c r="Z11">
        <f>SQRT((ABS($A$12-$A$11)^2+(ABS($B$12-$B$11)^2)))</f>
        <v>14.658172165639009</v>
      </c>
      <c r="AA11">
        <f>SQRT((ABS($C$12-$C$11)^2+(ABS($D$12-$D$11)^2)))</f>
        <v>16.951043938803803</v>
      </c>
      <c r="AB11" s="1">
        <f>SQRT((ABS($E$12-$E$11)^2+(ABS($F$12-$F$11)^2)))</f>
        <v>14.544832819123984</v>
      </c>
      <c r="AC11" s="1">
        <f>SQRT((ABS($G$12-$G$11)^2+(ABS($H$12-$H$11)^2)))</f>
        <v>15.664305554204596</v>
      </c>
      <c r="AJ11">
        <f>1/0.115</f>
        <v>8.695652173913043</v>
      </c>
      <c r="AK11">
        <f>1/0.115</f>
        <v>8.695652173913043</v>
      </c>
      <c r="AL11" s="1">
        <f>1/0.11</f>
        <v>9.0909090909090917</v>
      </c>
      <c r="AM11" s="1">
        <f>1/0.105</f>
        <v>9.5238095238095237</v>
      </c>
      <c r="AO11">
        <f t="shared" si="0"/>
        <v>127.4623666577305</v>
      </c>
      <c r="AP11">
        <f t="shared" si="1"/>
        <v>147.40038207655482</v>
      </c>
      <c r="AQ11" s="1">
        <f t="shared" si="2"/>
        <v>132.22575290112712</v>
      </c>
      <c r="AR11" s="1">
        <f t="shared" si="3"/>
        <v>149.18386242099615</v>
      </c>
      <c r="AV11">
        <f>((0.05/0.115)*100)</f>
        <v>43.478260869565219</v>
      </c>
      <c r="AW11">
        <f>((0.055/0.115)*100)</f>
        <v>47.826086956521735</v>
      </c>
      <c r="AX11" s="1">
        <f>((0.05/0.11)*100)</f>
        <v>45.45454545454546</v>
      </c>
      <c r="AY11" s="1">
        <f>((0.05/0.105)*100)</f>
        <v>47.61904761904762</v>
      </c>
      <c r="BA11">
        <f>((0.065/0.115)*100)</f>
        <v>56.521739130434781</v>
      </c>
      <c r="BB11">
        <f>((0.06/0.115)*100)</f>
        <v>52.173913043478258</v>
      </c>
      <c r="BC11" s="1">
        <f>((0.06/0.11)*100)</f>
        <v>54.54545454545454</v>
      </c>
      <c r="BD11" s="1">
        <f>((0.055/0.105)*100)</f>
        <v>52.380952380952387</v>
      </c>
      <c r="BF11">
        <f>ABS($B$11-$D$11)</f>
        <v>2.6886859999999997</v>
      </c>
      <c r="BG11">
        <f>ABS($F$11-$H$11)</f>
        <v>4.1849860000000003</v>
      </c>
      <c r="BL11">
        <f>SQRT((ABS($A$11-$E$11)^2+(ABS($B$11-$F$11)^2)))</f>
        <v>3.6073343246881042</v>
      </c>
      <c r="BM11">
        <f>SQRT((ABS($C$11-$G$11)^2+(ABS($D$11-$H$11)^2)))</f>
        <v>2.6712643677945822</v>
      </c>
      <c r="BO11">
        <f>SQRT((ABS($A$11-$G$11)^2+(ABS($B$11-$H$11)^2)))</f>
        <v>11.949776479973002</v>
      </c>
      <c r="BP11">
        <f>SQRT((ABS($C$11-$E$11)^2+(ABS($D$11-$F$11)^2)))</f>
        <v>6.6559873822287265</v>
      </c>
      <c r="BR11">
        <f>DEGREES(ACOS((8.70043772332186^2+16.3262667626413^2-10.1943889970649^2)/(2*8.70043772332186*16.3262667626413)))</f>
        <v>32.977777047601379</v>
      </c>
      <c r="BS11">
        <f>DEGREES(ACOS((9.12770338166863^2+15.6643055542046^2-8.43574410548649^2)/(2*9.12770338166863*15.6643055542046)))</f>
        <v>25.767727738276506</v>
      </c>
      <c r="BU11">
        <v>10</v>
      </c>
      <c r="BV11">
        <v>0</v>
      </c>
      <c r="BW11">
        <v>0</v>
      </c>
      <c r="BX11">
        <v>9</v>
      </c>
      <c r="BY11">
        <v>11</v>
      </c>
      <c r="BZ11">
        <v>0</v>
      </c>
      <c r="CA11">
        <v>10</v>
      </c>
      <c r="CB11">
        <v>2</v>
      </c>
      <c r="CC11">
        <v>10</v>
      </c>
      <c r="CD11">
        <v>0</v>
      </c>
      <c r="CE11">
        <v>8</v>
      </c>
      <c r="CF11">
        <v>0</v>
      </c>
      <c r="CG11">
        <v>10</v>
      </c>
      <c r="CH11">
        <v>9</v>
      </c>
      <c r="CI11">
        <v>0</v>
      </c>
      <c r="CJ11">
        <v>0</v>
      </c>
      <c r="CL11">
        <v>13</v>
      </c>
      <c r="CM11">
        <v>2</v>
      </c>
      <c r="CN11">
        <v>2</v>
      </c>
      <c r="CO11">
        <v>10</v>
      </c>
      <c r="CP11">
        <v>12</v>
      </c>
      <c r="CQ11">
        <v>2</v>
      </c>
      <c r="CR11">
        <v>11</v>
      </c>
      <c r="CS11">
        <v>3</v>
      </c>
      <c r="CT11">
        <v>12</v>
      </c>
      <c r="CU11">
        <v>2</v>
      </c>
      <c r="CV11">
        <v>11</v>
      </c>
      <c r="CW11">
        <v>2</v>
      </c>
      <c r="CX11">
        <v>11</v>
      </c>
      <c r="CY11">
        <v>10</v>
      </c>
      <c r="CZ11">
        <v>2</v>
      </c>
      <c r="DA11">
        <v>1</v>
      </c>
      <c r="DC11">
        <f>((0/10)*100)</f>
        <v>0</v>
      </c>
      <c r="DD11">
        <f>((0/10)*100)</f>
        <v>0</v>
      </c>
      <c r="DE11">
        <f>((9/10)*100)</f>
        <v>90</v>
      </c>
      <c r="DF11">
        <f>((0/11)*100)</f>
        <v>0</v>
      </c>
      <c r="DG11">
        <f>((10/11)*100)</f>
        <v>90.909090909090907</v>
      </c>
      <c r="DH11">
        <f>((2/11)*100)</f>
        <v>18.181818181818183</v>
      </c>
      <c r="DI11">
        <f>((0/10)*100)</f>
        <v>0</v>
      </c>
      <c r="DJ11">
        <f>((8/10)*100)</f>
        <v>80</v>
      </c>
      <c r="DK11">
        <f>((0/10)*100)</f>
        <v>0</v>
      </c>
      <c r="DL11">
        <f>((9/10)*100)</f>
        <v>90</v>
      </c>
      <c r="DM11">
        <f>((0/10)*100)</f>
        <v>0</v>
      </c>
      <c r="DN11">
        <f>((0/10)*100)</f>
        <v>0</v>
      </c>
      <c r="DP11">
        <f>((2/13)*100)</f>
        <v>15.384615384615385</v>
      </c>
      <c r="DQ11">
        <f>((2/13)*100)</f>
        <v>15.384615384615385</v>
      </c>
      <c r="DR11">
        <f>((10/13)*100)</f>
        <v>76.923076923076934</v>
      </c>
      <c r="DS11">
        <f>((2/12)*100)</f>
        <v>16.666666666666664</v>
      </c>
      <c r="DT11">
        <f>((11/12)*100)</f>
        <v>91.666666666666657</v>
      </c>
      <c r="DU11">
        <f>((3/12)*100)</f>
        <v>25</v>
      </c>
      <c r="DV11">
        <f>((2/12)*100)</f>
        <v>16.666666666666664</v>
      </c>
      <c r="DW11">
        <f>((11/12)*100)</f>
        <v>91.666666666666657</v>
      </c>
      <c r="DX11">
        <f>((2/12)*100)</f>
        <v>16.666666666666664</v>
      </c>
      <c r="DY11">
        <f>((10/11)*100)</f>
        <v>90.909090909090907</v>
      </c>
      <c r="DZ11">
        <f>((2/11)*100)</f>
        <v>18.181818181818183</v>
      </c>
      <c r="EA11">
        <f>((1/11)*100)</f>
        <v>9.0909090909090917</v>
      </c>
    </row>
    <row r="12" spans="1:131" x14ac:dyDescent="0.25">
      <c r="A12">
        <v>75.888787000000008</v>
      </c>
      <c r="B12">
        <v>5.9951470000000002</v>
      </c>
      <c r="C12">
        <v>82.496811000000008</v>
      </c>
      <c r="D12">
        <v>8.5744009999999999</v>
      </c>
      <c r="E12" s="1">
        <v>79.440898000000004</v>
      </c>
      <c r="F12" s="1">
        <v>5.0432069999999998</v>
      </c>
      <c r="G12" s="1">
        <v>86.429514000000012</v>
      </c>
      <c r="H12" s="1">
        <v>8.2945170000000008</v>
      </c>
      <c r="K12">
        <f>(9/200)</f>
        <v>4.4999999999999998E-2</v>
      </c>
      <c r="L12">
        <f>(9/200)</f>
        <v>4.4999999999999998E-2</v>
      </c>
      <c r="M12" s="1">
        <f>(14/200)</f>
        <v>7.0000000000000007E-2</v>
      </c>
      <c r="N12" s="1">
        <f>(14/200)</f>
        <v>7.0000000000000007E-2</v>
      </c>
      <c r="P12">
        <f>(13/200)</f>
        <v>6.5000000000000002E-2</v>
      </c>
      <c r="Q12">
        <f>(12/200)</f>
        <v>0.06</v>
      </c>
      <c r="R12" s="1">
        <f>(13/200)</f>
        <v>6.5000000000000002E-2</v>
      </c>
      <c r="S12" s="1">
        <f>(11/200)</f>
        <v>5.5E-2</v>
      </c>
      <c r="U12">
        <f>0.045+0.065</f>
        <v>0.11</v>
      </c>
      <c r="V12">
        <f>0.045+0.06</f>
        <v>0.105</v>
      </c>
      <c r="W12" s="1">
        <f>0.07+0.065</f>
        <v>0.13500000000000001</v>
      </c>
      <c r="X12" s="1">
        <f>0.07+0.055</f>
        <v>0.125</v>
      </c>
      <c r="Z12">
        <f>SQRT((ABS($A$13-$A$12)^2+(ABS($B$13-$B$12)^2)))</f>
        <v>13.862585059046168</v>
      </c>
      <c r="AA12">
        <f>SQRT((ABS($C$13-$C$12)^2+(ABS($D$13-$D$12)^2)))</f>
        <v>12.004903297690493</v>
      </c>
      <c r="AB12" s="1">
        <f>SQRT((ABS($E$13-$E$12)^2+(ABS($F$13-$F$12)^2)))</f>
        <v>16.326266762641268</v>
      </c>
      <c r="AC12" s="1">
        <f>SQRT((ABS($G$13-$G$12)^2+(ABS($H$13-$H$12)^2)))</f>
        <v>14.619088694108479</v>
      </c>
      <c r="AJ12">
        <f>1/0.11</f>
        <v>9.0909090909090917</v>
      </c>
      <c r="AK12">
        <f>1/0.105</f>
        <v>9.5238095238095237</v>
      </c>
      <c r="AL12" s="1">
        <f>1/0.135</f>
        <v>7.4074074074074066</v>
      </c>
      <c r="AM12" s="1">
        <f>1/0.125</f>
        <v>8</v>
      </c>
      <c r="AO12">
        <f t="shared" si="0"/>
        <v>126.02350053678335</v>
      </c>
      <c r="AP12">
        <f t="shared" si="1"/>
        <v>114.33241235895709</v>
      </c>
      <c r="AQ12" s="1">
        <f t="shared" si="2"/>
        <v>120.93530935289827</v>
      </c>
      <c r="AR12" s="1">
        <f t="shared" si="3"/>
        <v>116.95270955286783</v>
      </c>
      <c r="AV12">
        <f>((0.045/0.11)*100)</f>
        <v>40.909090909090907</v>
      </c>
      <c r="AW12">
        <f>((0.045/0.105)*100)</f>
        <v>42.857142857142854</v>
      </c>
      <c r="AX12" s="1">
        <f>((0.07/0.135)*100)</f>
        <v>51.851851851851848</v>
      </c>
      <c r="AY12" s="1">
        <f>((0.07/0.125)*100)</f>
        <v>56.000000000000007</v>
      </c>
      <c r="BA12">
        <f>((0.065/0.11)*100)</f>
        <v>59.090909090909093</v>
      </c>
      <c r="BB12">
        <f>((0.06/0.105)*100)</f>
        <v>57.142857142857139</v>
      </c>
      <c r="BC12" s="1">
        <f>((0.065/0.135)*100)</f>
        <v>48.148148148148145</v>
      </c>
      <c r="BD12" s="1">
        <f>((0.055/0.125)*100)</f>
        <v>44</v>
      </c>
      <c r="BF12">
        <f>ABS($B$12-$D$12)</f>
        <v>2.5792539999999997</v>
      </c>
      <c r="BG12" s="1">
        <f>ABS($F$12-$H$12)</f>
        <v>3.251310000000001</v>
      </c>
      <c r="BL12" s="1">
        <f>SQRT((ABS($A$12-$E$12)^2+(ABS($B$12-$F$12)^2)))</f>
        <v>3.6774559575773269</v>
      </c>
      <c r="BM12" s="1">
        <f>SQRT((ABS($C$12-$G$12)^2+(ABS($D$12-$H$12)^2)))</f>
        <v>3.9426498626767543</v>
      </c>
      <c r="BO12" s="1">
        <f>SQRT((ABS($A$12-$G$12)^2+(ABS($B$12-$H$12)^2)))</f>
        <v>10.788606401450981</v>
      </c>
      <c r="BP12" s="1">
        <f>SQRT((ABS($C$12-$E$12)^2+(ABS($D$12-$F$12)^2)))</f>
        <v>4.6698967150468143</v>
      </c>
      <c r="BR12">
        <f>DEGREES(ACOS((8.9141171080627^2+16.4899773960572^2-9.14814307531124^2)/(2*8.9141171080627*16.4899773960572)))</f>
        <v>24.417451683660108</v>
      </c>
      <c r="BS12">
        <f>DEGREES(ACOS((7.70790310730201^2+14.6190886941085^2-8.70043772332186^2)/(2*7.70790310730201*14.6190886941085)))</f>
        <v>28.830055966044061</v>
      </c>
      <c r="BU12">
        <v>9</v>
      </c>
      <c r="BV12">
        <v>0</v>
      </c>
      <c r="BW12">
        <v>0</v>
      </c>
      <c r="BX12">
        <v>9</v>
      </c>
      <c r="BY12">
        <v>9</v>
      </c>
      <c r="BZ12">
        <v>0</v>
      </c>
      <c r="CA12">
        <v>8</v>
      </c>
      <c r="CB12">
        <v>0</v>
      </c>
      <c r="CC12">
        <v>14</v>
      </c>
      <c r="CD12">
        <v>3</v>
      </c>
      <c r="CE12">
        <v>8</v>
      </c>
      <c r="CF12">
        <v>1</v>
      </c>
      <c r="CG12">
        <v>14</v>
      </c>
      <c r="CH12">
        <v>9</v>
      </c>
      <c r="CI12">
        <v>2</v>
      </c>
      <c r="CJ12">
        <v>1</v>
      </c>
      <c r="CL12">
        <v>13</v>
      </c>
      <c r="CM12">
        <v>4</v>
      </c>
      <c r="CN12">
        <v>3</v>
      </c>
      <c r="CO12">
        <v>11</v>
      </c>
      <c r="CP12">
        <v>12</v>
      </c>
      <c r="CQ12">
        <v>2</v>
      </c>
      <c r="CR12">
        <v>11</v>
      </c>
      <c r="CS12">
        <v>2</v>
      </c>
      <c r="CT12">
        <v>13</v>
      </c>
      <c r="CU12">
        <v>4</v>
      </c>
      <c r="CV12">
        <v>12</v>
      </c>
      <c r="CW12">
        <v>0</v>
      </c>
      <c r="CX12">
        <v>11</v>
      </c>
      <c r="CY12">
        <v>11</v>
      </c>
      <c r="CZ12">
        <v>2</v>
      </c>
      <c r="DA12">
        <v>1</v>
      </c>
      <c r="DC12">
        <f>((0/9)*100)</f>
        <v>0</v>
      </c>
      <c r="DD12">
        <f>((0/9)*100)</f>
        <v>0</v>
      </c>
      <c r="DE12">
        <f>((9/9)*100)</f>
        <v>100</v>
      </c>
      <c r="DF12">
        <f>((0/9)*100)</f>
        <v>0</v>
      </c>
      <c r="DG12">
        <f>((8/9)*100)</f>
        <v>88.888888888888886</v>
      </c>
      <c r="DH12">
        <f>((0/9)*100)</f>
        <v>0</v>
      </c>
      <c r="DI12">
        <f>((3/14)*100)</f>
        <v>21.428571428571427</v>
      </c>
      <c r="DJ12">
        <f>((8/14)*100)</f>
        <v>57.142857142857139</v>
      </c>
      <c r="DK12">
        <f>((1/14)*100)</f>
        <v>7.1428571428571423</v>
      </c>
      <c r="DL12">
        <f>((9/14)*100)</f>
        <v>64.285714285714292</v>
      </c>
      <c r="DM12">
        <f>((2/14)*100)</f>
        <v>14.285714285714285</v>
      </c>
      <c r="DN12">
        <f>((1/14)*100)</f>
        <v>7.1428571428571423</v>
      </c>
      <c r="DP12">
        <f>((4/13)*100)</f>
        <v>30.76923076923077</v>
      </c>
      <c r="DQ12">
        <f>((3/13)*100)</f>
        <v>23.076923076923077</v>
      </c>
      <c r="DR12">
        <f>((11/13)*100)</f>
        <v>84.615384615384613</v>
      </c>
      <c r="DS12">
        <f>((2/12)*100)</f>
        <v>16.666666666666664</v>
      </c>
      <c r="DT12">
        <f>((11/12)*100)</f>
        <v>91.666666666666657</v>
      </c>
      <c r="DU12">
        <f>((2/12)*100)</f>
        <v>16.666666666666664</v>
      </c>
      <c r="DV12">
        <f>((4/13)*100)</f>
        <v>30.76923076923077</v>
      </c>
      <c r="DW12">
        <f>((12/13)*100)</f>
        <v>92.307692307692307</v>
      </c>
      <c r="DX12">
        <f>((0/13)*100)</f>
        <v>0</v>
      </c>
      <c r="DY12">
        <f>((11/11)*100)</f>
        <v>100</v>
      </c>
      <c r="DZ12">
        <f>((2/11)*100)</f>
        <v>18.181818181818183</v>
      </c>
      <c r="EA12">
        <f>((1/11)*100)</f>
        <v>9.0909090909090917</v>
      </c>
    </row>
    <row r="13" spans="1:131" x14ac:dyDescent="0.25">
      <c r="A13">
        <v>62.059608000000004</v>
      </c>
      <c r="B13">
        <v>5.0333399999999999</v>
      </c>
      <c r="C13">
        <v>70.495191000000005</v>
      </c>
      <c r="D13">
        <v>8.8551509999999993</v>
      </c>
      <c r="E13">
        <v>63.150653000000005</v>
      </c>
      <c r="F13">
        <v>3.9592770000000002</v>
      </c>
      <c r="G13">
        <v>71.843947</v>
      </c>
      <c r="H13">
        <v>9.2839559999999999</v>
      </c>
      <c r="K13">
        <f>(11/200)</f>
        <v>5.5E-2</v>
      </c>
      <c r="L13">
        <f>(9/200)</f>
        <v>4.4999999999999998E-2</v>
      </c>
      <c r="M13">
        <f>(13/200)</f>
        <v>6.5000000000000002E-2</v>
      </c>
      <c r="N13">
        <f>(11/200)</f>
        <v>5.5E-2</v>
      </c>
      <c r="P13">
        <f>(14/200)</f>
        <v>7.0000000000000007E-2</v>
      </c>
      <c r="Q13">
        <f>(14/200)</f>
        <v>7.0000000000000007E-2</v>
      </c>
      <c r="R13">
        <f>(14/200)</f>
        <v>7.0000000000000007E-2</v>
      </c>
      <c r="S13">
        <f>(15/200)</f>
        <v>7.4999999999999997E-2</v>
      </c>
      <c r="U13">
        <f>0.055+0.07</f>
        <v>0.125</v>
      </c>
      <c r="V13">
        <f>0.045+0.07</f>
        <v>0.115</v>
      </c>
      <c r="W13">
        <f>0.065+0.07</f>
        <v>0.13500000000000001</v>
      </c>
      <c r="X13">
        <f>0.055+0.075</f>
        <v>0.13</v>
      </c>
      <c r="Z13">
        <f>SQRT((ABS($A$14-$A$13)^2+(ABS($B$14-$B$13)^2)))</f>
        <v>16.753506497253912</v>
      </c>
      <c r="AA13">
        <f>SQRT((ABS($C$14-$C$13)^2+(ABS($D$14-$D$13)^2)))</f>
        <v>16.507856817984337</v>
      </c>
      <c r="AB13">
        <f>SQRT((ABS($E$14-$E$13)^2+(ABS($F$14-$F$13)^2)))</f>
        <v>16.489977396057188</v>
      </c>
      <c r="AC13">
        <f>SQRT((ABS($G$14-$G$13)^2+(ABS($H$14-$H$13)^2)))</f>
        <v>16.699475088464457</v>
      </c>
      <c r="AJ13">
        <f>1/0.125</f>
        <v>8</v>
      </c>
      <c r="AK13">
        <f>1/0.115</f>
        <v>8.695652173913043</v>
      </c>
      <c r="AL13">
        <f>1/0.135</f>
        <v>7.4074074074074066</v>
      </c>
      <c r="AM13">
        <f>1/0.13</f>
        <v>7.6923076923076916</v>
      </c>
      <c r="AO13">
        <f t="shared" si="0"/>
        <v>134.0280519780313</v>
      </c>
      <c r="AP13">
        <f t="shared" si="1"/>
        <v>143.54658102595076</v>
      </c>
      <c r="AQ13">
        <f t="shared" si="2"/>
        <v>122.14798071153473</v>
      </c>
      <c r="AR13">
        <f t="shared" si="3"/>
        <v>128.45750068049583</v>
      </c>
      <c r="AV13">
        <f>((0.055/0.125)*100)</f>
        <v>44</v>
      </c>
      <c r="AW13">
        <f>((0.045/0.115)*100)</f>
        <v>39.130434782608688</v>
      </c>
      <c r="AX13">
        <f>((0.065/0.135)*100)</f>
        <v>48.148148148148145</v>
      </c>
      <c r="AY13">
        <f>((0.055/0.13)*100)</f>
        <v>42.307692307692307</v>
      </c>
      <c r="BA13">
        <f>((0.07/0.125)*100)</f>
        <v>56.000000000000007</v>
      </c>
      <c r="BB13">
        <f>((0.07/0.115)*100)</f>
        <v>60.869565217391312</v>
      </c>
      <c r="BC13">
        <f>((0.07/0.135)*100)</f>
        <v>51.851851851851848</v>
      </c>
      <c r="BD13">
        <f>((0.075/0.13)*100)</f>
        <v>57.692307692307686</v>
      </c>
      <c r="BF13">
        <f>ABS($B$13-$D$13)</f>
        <v>3.8218109999999994</v>
      </c>
      <c r="BG13">
        <f>ABS($F$13-$H$13)</f>
        <v>5.3246789999999997</v>
      </c>
      <c r="BL13">
        <f>SQRT((ABS($A$13-$E$13)^2+(ABS($B$13-$F$13)^2)))</f>
        <v>1.5310096407253619</v>
      </c>
      <c r="BM13">
        <f>SQRT((ABS($C$13-$G$13)^2+(ABS($D$13-$H$13)^2)))</f>
        <v>1.4152796457099868</v>
      </c>
      <c r="BO13">
        <f>SQRT((ABS($A$13-$G$13)^2+(ABS($B$13-$H$13)^2)))</f>
        <v>10.667756373595008</v>
      </c>
      <c r="BP13">
        <f>SQRT((ABS($C$13-$E$13)^2+(ABS($D$13-$F$13)^2)))</f>
        <v>8.8267672823814713</v>
      </c>
      <c r="BR13">
        <f>DEGREES(ACOS((9.38695278728753^2+16.6859793533142^2-8.8493201809061^2)/(2*9.38695278728753*16.6859793533142)))</f>
        <v>23.061687377549227</v>
      </c>
      <c r="BS13">
        <f>DEGREES(ACOS((9.14814307531124^2+16.8869757190567^2-9.38695278728753^2)/(2*9.14814307531124*16.8869757190567)))</f>
        <v>24.681008401868574</v>
      </c>
      <c r="BU13">
        <v>11</v>
      </c>
      <c r="BV13">
        <v>0</v>
      </c>
      <c r="BW13">
        <v>3</v>
      </c>
      <c r="BX13">
        <v>6</v>
      </c>
      <c r="BY13">
        <v>9</v>
      </c>
      <c r="BZ13">
        <v>0</v>
      </c>
      <c r="CA13">
        <v>8</v>
      </c>
      <c r="CB13">
        <v>2</v>
      </c>
      <c r="CC13">
        <v>13</v>
      </c>
      <c r="CD13">
        <v>4</v>
      </c>
      <c r="CE13">
        <v>7</v>
      </c>
      <c r="CF13">
        <v>0</v>
      </c>
      <c r="CG13">
        <v>11</v>
      </c>
      <c r="CH13">
        <v>6</v>
      </c>
      <c r="CI13">
        <v>4</v>
      </c>
      <c r="CJ13">
        <v>0</v>
      </c>
      <c r="CL13">
        <v>14</v>
      </c>
      <c r="CM13">
        <v>5</v>
      </c>
      <c r="CN13">
        <v>3</v>
      </c>
      <c r="CO13">
        <v>10</v>
      </c>
      <c r="CP13">
        <v>14</v>
      </c>
      <c r="CQ13">
        <v>5</v>
      </c>
      <c r="CR13">
        <v>12</v>
      </c>
      <c r="CS13">
        <v>2</v>
      </c>
      <c r="CT13">
        <v>14</v>
      </c>
      <c r="CU13">
        <v>6</v>
      </c>
      <c r="CV13">
        <v>9</v>
      </c>
      <c r="CW13">
        <v>3</v>
      </c>
      <c r="CX13">
        <v>15</v>
      </c>
      <c r="CY13">
        <v>10</v>
      </c>
      <c r="CZ13">
        <v>8</v>
      </c>
      <c r="DA13">
        <v>2</v>
      </c>
      <c r="DC13">
        <f>((0/11)*100)</f>
        <v>0</v>
      </c>
      <c r="DD13">
        <f>((3/11)*100)</f>
        <v>27.27272727272727</v>
      </c>
      <c r="DE13">
        <f>((6/11)*100)</f>
        <v>54.54545454545454</v>
      </c>
      <c r="DF13">
        <f>((0/9)*100)</f>
        <v>0</v>
      </c>
      <c r="DG13">
        <f>((8/9)*100)</f>
        <v>88.888888888888886</v>
      </c>
      <c r="DH13">
        <f>((2/9)*100)</f>
        <v>22.222222222222221</v>
      </c>
      <c r="DI13">
        <f>((4/13)*100)</f>
        <v>30.76923076923077</v>
      </c>
      <c r="DJ13">
        <f>((7/13)*100)</f>
        <v>53.846153846153847</v>
      </c>
      <c r="DK13">
        <f>((0/13)*100)</f>
        <v>0</v>
      </c>
      <c r="DL13">
        <f>((6/11)*100)</f>
        <v>54.54545454545454</v>
      </c>
      <c r="DM13">
        <f>((4/11)*100)</f>
        <v>36.363636363636367</v>
      </c>
      <c r="DN13">
        <f>((0/11)*100)</f>
        <v>0</v>
      </c>
      <c r="DP13">
        <f>((5/14)*100)</f>
        <v>35.714285714285715</v>
      </c>
      <c r="DQ13">
        <f>((3/14)*100)</f>
        <v>21.428571428571427</v>
      </c>
      <c r="DR13">
        <f>((10/14)*100)</f>
        <v>71.428571428571431</v>
      </c>
      <c r="DS13">
        <f>((5/14)*100)</f>
        <v>35.714285714285715</v>
      </c>
      <c r="DT13">
        <f>((12/14)*100)</f>
        <v>85.714285714285708</v>
      </c>
      <c r="DU13">
        <f>((2/14)*100)</f>
        <v>14.285714285714285</v>
      </c>
      <c r="DV13">
        <f>((6/14)*100)</f>
        <v>42.857142857142854</v>
      </c>
      <c r="DW13">
        <f>((9/14)*100)</f>
        <v>64.285714285714292</v>
      </c>
      <c r="DX13">
        <f>((3/14)*100)</f>
        <v>21.428571428571427</v>
      </c>
      <c r="DY13">
        <f>((10/15)*100)</f>
        <v>66.666666666666657</v>
      </c>
      <c r="DZ13">
        <f>((8/15)*100)</f>
        <v>53.333333333333336</v>
      </c>
      <c r="EA13">
        <f>((2/15)*100)</f>
        <v>13.333333333333334</v>
      </c>
    </row>
    <row r="14" spans="1:131" x14ac:dyDescent="0.25">
      <c r="A14">
        <v>45.320235000000004</v>
      </c>
      <c r="B14">
        <v>5.7213599999999998</v>
      </c>
      <c r="C14">
        <v>53.991695000000007</v>
      </c>
      <c r="D14">
        <v>8.4757350000000002</v>
      </c>
      <c r="E14">
        <v>46.675159000000008</v>
      </c>
      <c r="F14">
        <v>4.6502559999999997</v>
      </c>
      <c r="G14">
        <v>55.195373000000004</v>
      </c>
      <c r="H14">
        <v>7.9810930000000004</v>
      </c>
      <c r="K14">
        <f>(13/200)</f>
        <v>6.5000000000000002E-2</v>
      </c>
      <c r="L14">
        <f>(12/200)</f>
        <v>0.06</v>
      </c>
      <c r="M14">
        <f>(14/200)</f>
        <v>7.0000000000000007E-2</v>
      </c>
      <c r="N14">
        <f>(12/200)</f>
        <v>0.06</v>
      </c>
      <c r="P14">
        <f>(15/200)</f>
        <v>7.4999999999999997E-2</v>
      </c>
      <c r="Q14">
        <f>(15/200)</f>
        <v>7.4999999999999997E-2</v>
      </c>
      <c r="R14">
        <f>(15/200)</f>
        <v>7.4999999999999997E-2</v>
      </c>
      <c r="S14">
        <f>(16/200)</f>
        <v>0.08</v>
      </c>
      <c r="U14">
        <f>0.065+0.075</f>
        <v>0.14000000000000001</v>
      </c>
      <c r="V14">
        <f>0.06+0.075</f>
        <v>0.13500000000000001</v>
      </c>
      <c r="W14">
        <f>0.07+0.075</f>
        <v>0.14500000000000002</v>
      </c>
      <c r="X14">
        <f>0.06+0.08</f>
        <v>0.14000000000000001</v>
      </c>
      <c r="Z14">
        <f>SQRT((ABS($A$15-$A$14)^2+(ABS($B$15-$B$14)^2)))</f>
        <v>17.29677969820186</v>
      </c>
      <c r="AA14">
        <f>SQRT((ABS($C$15-$C$14)^2+(ABS($D$15-$D$14)^2)))</f>
        <v>17.554632445949991</v>
      </c>
      <c r="AB14">
        <f>SQRT((ABS($E$15-$E$14)^2+(ABS($F$15-$F$14)^2)))</f>
        <v>16.685979353314238</v>
      </c>
      <c r="AC14">
        <f>SQRT((ABS($G$15-$G$14)^2+(ABS($H$15-$H$14)^2)))</f>
        <v>16.886975719056682</v>
      </c>
      <c r="AJ14">
        <f>1/0.14</f>
        <v>7.1428571428571423</v>
      </c>
      <c r="AK14">
        <f>1/0.135</f>
        <v>7.4074074074074066</v>
      </c>
      <c r="AL14">
        <f>1/0.145</f>
        <v>6.8965517241379315</v>
      </c>
      <c r="AM14">
        <f>1/0.14</f>
        <v>7.1428571428571423</v>
      </c>
      <c r="AO14">
        <f t="shared" si="0"/>
        <v>123.54842641572756</v>
      </c>
      <c r="AP14">
        <f t="shared" si="1"/>
        <v>130.03431441444437</v>
      </c>
      <c r="AQ14">
        <f t="shared" si="2"/>
        <v>115.07571967802922</v>
      </c>
      <c r="AR14">
        <f t="shared" si="3"/>
        <v>120.62125513611915</v>
      </c>
      <c r="AV14">
        <f>((0.065/0.14)*100)</f>
        <v>46.428571428571423</v>
      </c>
      <c r="AW14">
        <f>((0.06/0.135)*100)</f>
        <v>44.444444444444443</v>
      </c>
      <c r="AX14">
        <f>((0.07/0.145)*100)</f>
        <v>48.275862068965523</v>
      </c>
      <c r="AY14">
        <f>((0.06/0.14)*100)</f>
        <v>42.857142857142847</v>
      </c>
      <c r="BA14">
        <f>((0.075/0.14)*100)</f>
        <v>53.571428571428569</v>
      </c>
      <c r="BB14">
        <f>((0.075/0.135)*100)</f>
        <v>55.55555555555555</v>
      </c>
      <c r="BC14">
        <f>((0.075/0.145)*100)</f>
        <v>51.724137931034484</v>
      </c>
      <c r="BD14">
        <f>((0.08/0.14)*100)</f>
        <v>57.142857142857139</v>
      </c>
      <c r="BF14">
        <f>ABS($B$14-$D$14)</f>
        <v>2.7543750000000005</v>
      </c>
      <c r="BG14">
        <f>ABS($F$14-$H$14)</f>
        <v>3.3308370000000007</v>
      </c>
      <c r="BL14">
        <f>SQRT((ABS($A$14-$E$14)^2+(ABS($B$14-$F$14)^2)))</f>
        <v>1.7271603355195519</v>
      </c>
      <c r="BM14">
        <f>SQRT((ABS($C$14-$G$14)^2+(ABS($D$14-$H$14)^2)))</f>
        <v>1.3013498514419524</v>
      </c>
      <c r="BO14">
        <f>SQRT((ABS($A$14-$G$14)^2+(ABS($B$14-$H$14)^2)))</f>
        <v>10.130387147110074</v>
      </c>
      <c r="BP14">
        <f>SQRT((ABS($C$14-$E$14)^2+(ABS($D$14-$F$14)^2)))</f>
        <v>8.2562696551612813</v>
      </c>
      <c r="BU14">
        <v>13</v>
      </c>
      <c r="BV14">
        <v>0</v>
      </c>
      <c r="BW14">
        <v>4</v>
      </c>
      <c r="BX14">
        <v>7</v>
      </c>
      <c r="BY14">
        <v>12</v>
      </c>
      <c r="BZ14">
        <v>0</v>
      </c>
      <c r="CA14">
        <v>7</v>
      </c>
      <c r="CB14">
        <v>4</v>
      </c>
      <c r="CC14">
        <v>14</v>
      </c>
      <c r="CD14">
        <v>4</v>
      </c>
      <c r="CE14">
        <v>6</v>
      </c>
      <c r="CF14">
        <v>0</v>
      </c>
      <c r="CG14">
        <v>12</v>
      </c>
      <c r="CH14">
        <v>7</v>
      </c>
      <c r="CI14">
        <v>4</v>
      </c>
      <c r="CJ14">
        <v>0</v>
      </c>
      <c r="CL14">
        <v>15</v>
      </c>
      <c r="CM14">
        <v>3</v>
      </c>
      <c r="CN14">
        <v>6</v>
      </c>
      <c r="CO14">
        <v>10</v>
      </c>
      <c r="CP14">
        <v>15</v>
      </c>
      <c r="CQ14">
        <v>4</v>
      </c>
      <c r="CR14">
        <v>9</v>
      </c>
      <c r="CS14">
        <v>8</v>
      </c>
      <c r="CT14">
        <v>15</v>
      </c>
      <c r="CU14">
        <v>6</v>
      </c>
      <c r="CV14">
        <v>10</v>
      </c>
      <c r="CW14">
        <v>3</v>
      </c>
      <c r="CX14">
        <v>16</v>
      </c>
      <c r="CY14">
        <v>10</v>
      </c>
      <c r="CZ14">
        <v>8</v>
      </c>
      <c r="DA14">
        <v>3</v>
      </c>
      <c r="DC14">
        <f>((0/13)*100)</f>
        <v>0</v>
      </c>
      <c r="DD14">
        <f>((4/13)*100)</f>
        <v>30.76923076923077</v>
      </c>
      <c r="DE14">
        <f>((7/13)*100)</f>
        <v>53.846153846153847</v>
      </c>
      <c r="DF14">
        <f>((0/12)*100)</f>
        <v>0</v>
      </c>
      <c r="DG14">
        <f>((7/12)*100)</f>
        <v>58.333333333333336</v>
      </c>
      <c r="DH14">
        <f>((4/12)*100)</f>
        <v>33.333333333333329</v>
      </c>
      <c r="DI14">
        <f>((4/14)*100)</f>
        <v>28.571428571428569</v>
      </c>
      <c r="DJ14">
        <f>((6/14)*100)</f>
        <v>42.857142857142854</v>
      </c>
      <c r="DK14">
        <f>((0/14)*100)</f>
        <v>0</v>
      </c>
      <c r="DL14">
        <f>((7/12)*100)</f>
        <v>58.333333333333336</v>
      </c>
      <c r="DM14">
        <f>((4/12)*100)</f>
        <v>33.333333333333329</v>
      </c>
      <c r="DN14">
        <f>((0/12)*100)</f>
        <v>0</v>
      </c>
      <c r="DP14">
        <f>((3/15)*100)</f>
        <v>20</v>
      </c>
      <c r="DQ14">
        <f>((6/15)*100)</f>
        <v>40</v>
      </c>
      <c r="DR14">
        <f>((10/15)*100)</f>
        <v>66.666666666666657</v>
      </c>
      <c r="DS14">
        <f>((4/15)*100)</f>
        <v>26.666666666666668</v>
      </c>
      <c r="DT14">
        <f>((9/15)*100)</f>
        <v>60</v>
      </c>
      <c r="DU14">
        <f>((8/15)*100)</f>
        <v>53.333333333333336</v>
      </c>
      <c r="DV14">
        <f>((6/15)*100)</f>
        <v>40</v>
      </c>
      <c r="DW14">
        <f>((10/15)*100)</f>
        <v>66.666666666666657</v>
      </c>
      <c r="DX14">
        <f>((3/15)*100)</f>
        <v>20</v>
      </c>
      <c r="DY14">
        <f>((10/16)*100)</f>
        <v>62.5</v>
      </c>
      <c r="DZ14">
        <f>((8/16)*100)</f>
        <v>50</v>
      </c>
      <c r="EA14">
        <f>((3/16)*100)</f>
        <v>18.75</v>
      </c>
    </row>
    <row r="15" spans="1:131" x14ac:dyDescent="0.25">
      <c r="A15">
        <v>28.031947000000002</v>
      </c>
      <c r="B15">
        <v>6.2632880000000002</v>
      </c>
      <c r="C15">
        <v>36.440147000000003</v>
      </c>
      <c r="D15">
        <v>8.8047989999999992</v>
      </c>
      <c r="E15">
        <v>30.035714000000006</v>
      </c>
      <c r="F15">
        <v>5.8955580000000003</v>
      </c>
      <c r="G15">
        <v>38.336890000000004</v>
      </c>
      <c r="H15">
        <v>8.9616539999999993</v>
      </c>
      <c r="K15">
        <f>(13/200)</f>
        <v>6.5000000000000002E-2</v>
      </c>
      <c r="L15">
        <f>(11/200)</f>
        <v>5.5E-2</v>
      </c>
      <c r="N15">
        <f>(12/200)</f>
        <v>0.06</v>
      </c>
      <c r="P15">
        <f>(16/200)</f>
        <v>0.08</v>
      </c>
      <c r="Q15">
        <f>(16/200)</f>
        <v>0.08</v>
      </c>
      <c r="R15">
        <f>(19/200)</f>
        <v>9.5000000000000001E-2</v>
      </c>
      <c r="S15">
        <f>(17/200)</f>
        <v>8.5000000000000006E-2</v>
      </c>
      <c r="U15">
        <f>0.065+0.08</f>
        <v>0.14500000000000002</v>
      </c>
      <c r="V15">
        <f>0.055+0.08</f>
        <v>0.13500000000000001</v>
      </c>
      <c r="X15">
        <f>0.06+0.085</f>
        <v>0.14500000000000002</v>
      </c>
      <c r="Z15">
        <f>SQRT((ABS($A$16-$A$15)^2+(ABS($B$16-$B$15)^2)))</f>
        <v>12.723043443021014</v>
      </c>
      <c r="AA15">
        <f>SQRT((ABS($C$16-$C$15)^2+(ABS($D$16-$D$15)^2)))</f>
        <v>14.909400721092577</v>
      </c>
      <c r="AC15">
        <f>SQRT((ABS($G$16-$G$15)^2+(ABS($H$16-$H$15)^2)))</f>
        <v>14.624455804472179</v>
      </c>
      <c r="AJ15">
        <f>1/0.145</f>
        <v>6.8965517241379315</v>
      </c>
      <c r="AK15">
        <f>1/0.135</f>
        <v>7.4074074074074066</v>
      </c>
      <c r="AM15">
        <f>1/0.145</f>
        <v>6.8965517241379315</v>
      </c>
      <c r="AO15">
        <f t="shared" si="0"/>
        <v>87.745127193248365</v>
      </c>
      <c r="AP15">
        <f t="shared" si="1"/>
        <v>110.4400053414265</v>
      </c>
      <c r="AR15">
        <f t="shared" si="3"/>
        <v>100.85831589291156</v>
      </c>
      <c r="AV15">
        <f>((0.065/0.145)*100)</f>
        <v>44.827586206896555</v>
      </c>
      <c r="AW15">
        <f>((0.055/0.135)*100)</f>
        <v>40.74074074074074</v>
      </c>
      <c r="AY15">
        <f>((0.06/0.145)*100)</f>
        <v>41.379310344827587</v>
      </c>
      <c r="BA15">
        <f>((0.08/0.145)*100)</f>
        <v>55.172413793103459</v>
      </c>
      <c r="BB15">
        <f>((0.08/0.135)*100)</f>
        <v>59.259259259259252</v>
      </c>
      <c r="BD15">
        <f>((0.085/0.145)*100)</f>
        <v>58.62068965517242</v>
      </c>
      <c r="BF15">
        <f>ABS($B$15-$D$15)</f>
        <v>2.541510999999999</v>
      </c>
      <c r="BG15">
        <f>ABS($F$15-$H$15)</f>
        <v>3.066095999999999</v>
      </c>
      <c r="BL15">
        <f>SQRT((ABS($A$15-$E$15)^2+(ABS($B$15-$F$15)^2)))</f>
        <v>2.0372303608549069</v>
      </c>
      <c r="BM15">
        <f>SQRT((ABS($C$15-$G$15)^2+(ABS($D$15-$H$15)^2)))</f>
        <v>1.9032176699142962</v>
      </c>
      <c r="BO15">
        <f>SQRT((ABS($A$15-$G$15)^2+(ABS($B$15-$H$15)^2)))</f>
        <v>10.652372003605818</v>
      </c>
      <c r="BP15">
        <f>SQRT((ABS($C$15-$E$15)^2+(ABS($D$15-$F$15)^2)))</f>
        <v>7.0342338067176842</v>
      </c>
      <c r="BU15">
        <v>13</v>
      </c>
      <c r="BV15">
        <v>0</v>
      </c>
      <c r="BW15">
        <v>4</v>
      </c>
      <c r="BX15">
        <v>7</v>
      </c>
      <c r="BY15">
        <v>11</v>
      </c>
      <c r="BZ15">
        <v>0</v>
      </c>
      <c r="CA15">
        <v>6</v>
      </c>
      <c r="CB15">
        <v>4</v>
      </c>
      <c r="CG15">
        <v>12</v>
      </c>
      <c r="CH15">
        <v>7</v>
      </c>
      <c r="CI15">
        <v>3</v>
      </c>
      <c r="CJ15">
        <v>0</v>
      </c>
      <c r="CL15">
        <v>16</v>
      </c>
      <c r="CM15">
        <v>5</v>
      </c>
      <c r="CN15">
        <v>6</v>
      </c>
      <c r="CO15">
        <v>11</v>
      </c>
      <c r="CP15">
        <v>16</v>
      </c>
      <c r="CQ15">
        <v>3</v>
      </c>
      <c r="CR15">
        <v>10</v>
      </c>
      <c r="CS15">
        <v>8</v>
      </c>
      <c r="CT15">
        <v>19</v>
      </c>
      <c r="CU15">
        <v>10</v>
      </c>
      <c r="CV15">
        <v>11</v>
      </c>
      <c r="CW15">
        <v>7</v>
      </c>
      <c r="CX15">
        <v>17</v>
      </c>
      <c r="CY15">
        <v>11</v>
      </c>
      <c r="CZ15">
        <v>10</v>
      </c>
      <c r="DA15">
        <v>3</v>
      </c>
      <c r="DC15">
        <f>((0/13)*100)</f>
        <v>0</v>
      </c>
      <c r="DD15">
        <f>((4/13)*100)</f>
        <v>30.76923076923077</v>
      </c>
      <c r="DE15">
        <f>((7/13)*100)</f>
        <v>53.846153846153847</v>
      </c>
      <c r="DF15">
        <f>((0/11)*100)</f>
        <v>0</v>
      </c>
      <c r="DG15">
        <f>((6/11)*100)</f>
        <v>54.54545454545454</v>
      </c>
      <c r="DH15">
        <f>((4/11)*100)</f>
        <v>36.363636363636367</v>
      </c>
      <c r="DL15">
        <f>((7/12)*100)</f>
        <v>58.333333333333336</v>
      </c>
      <c r="DM15">
        <f>((3/12)*100)</f>
        <v>25</v>
      </c>
      <c r="DN15">
        <f>((0/12)*100)</f>
        <v>0</v>
      </c>
      <c r="DP15">
        <f>((5/16)*100)</f>
        <v>31.25</v>
      </c>
      <c r="DQ15">
        <f>((6/16)*100)</f>
        <v>37.5</v>
      </c>
      <c r="DR15">
        <f>((11/16)*100)</f>
        <v>68.75</v>
      </c>
      <c r="DS15">
        <f>((3/16)*100)</f>
        <v>18.75</v>
      </c>
      <c r="DT15">
        <f>((10/16)*100)</f>
        <v>62.5</v>
      </c>
      <c r="DU15">
        <f>((8/16)*100)</f>
        <v>50</v>
      </c>
      <c r="DV15">
        <f>((10/19)*100)</f>
        <v>52.631578947368418</v>
      </c>
      <c r="DW15">
        <f>((11/19)*100)</f>
        <v>57.894736842105267</v>
      </c>
      <c r="DX15">
        <f>((7/19)*100)</f>
        <v>36.84210526315789</v>
      </c>
      <c r="DY15">
        <f>((11/17)*100)</f>
        <v>64.705882352941174</v>
      </c>
      <c r="DZ15">
        <f>((10/17)*100)</f>
        <v>58.82352941176471</v>
      </c>
      <c r="EA15">
        <f>((3/17)*100)</f>
        <v>17.647058823529413</v>
      </c>
    </row>
    <row r="16" spans="1:131" x14ac:dyDescent="0.25">
      <c r="A16">
        <v>15.311177000000001</v>
      </c>
      <c r="B16">
        <v>6.5037979999999997</v>
      </c>
      <c r="C16">
        <v>21.533147000000007</v>
      </c>
      <c r="D16">
        <v>9.0723450000000003</v>
      </c>
      <c r="G16">
        <v>23.731618000000005</v>
      </c>
      <c r="H16">
        <v>9.7104780000000002</v>
      </c>
      <c r="Q16">
        <f>(19/200)</f>
        <v>9.5000000000000001E-2</v>
      </c>
      <c r="BF16">
        <f>ABS($B$16-$D$16)</f>
        <v>2.5685470000000006</v>
      </c>
      <c r="BI16">
        <v>1.7987759999999997</v>
      </c>
      <c r="BJ16" s="1">
        <v>3.1125094999999998</v>
      </c>
      <c r="BO16">
        <f>SQRT((ABS($A$16-$G$16)^2+(ABS($B$16-$H$16)^2)))</f>
        <v>9.0103619936649082</v>
      </c>
      <c r="BR16">
        <f>DEGREES(ACOS((7.92265937667965^2+15.6204982328671^2-9.57657476836311^2)/(2*7.92265937667965*15.6204982328671)))</f>
        <v>29.671400478469518</v>
      </c>
      <c r="BS16">
        <f>DEGREES(ACOS((9.51259816195035^2+15.2975301220667^2-7.92265937667965^2)/(2*9.51259816195035*15.2975301220667)))</f>
        <v>25.931773833957077</v>
      </c>
      <c r="CP16">
        <v>19</v>
      </c>
      <c r="CQ16">
        <v>6</v>
      </c>
      <c r="CR16">
        <v>11</v>
      </c>
      <c r="CS16">
        <v>10</v>
      </c>
      <c r="DS16">
        <f>((6/19)*100)</f>
        <v>31.578947368421051</v>
      </c>
      <c r="DT16">
        <f>((11/19)*100)</f>
        <v>57.894736842105267</v>
      </c>
      <c r="DU16">
        <f>((10/19)*100)</f>
        <v>52.631578947368418</v>
      </c>
    </row>
    <row r="17" spans="1:131" x14ac:dyDescent="0.25">
      <c r="A17" t="s">
        <v>22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BR17">
        <f>DEGREES(ACOS((6.70096090605377^2+15.0990970885564^2-10.5322615752128^2)/(2*6.70096090605377*15.0990970885564)))</f>
        <v>36.836123831379048</v>
      </c>
      <c r="BS17">
        <f>DEGREES(ACOS((9.57657476836311^2+14.5674164202423^2-6.70096090605377^2)/(2*9.57657476836311*14.5674164202423)))</f>
        <v>21.822699471903011</v>
      </c>
    </row>
    <row r="18" spans="1:131" x14ac:dyDescent="0.25">
      <c r="A18">
        <v>43.383239000000003</v>
      </c>
      <c r="B18">
        <v>9.7788310000000003</v>
      </c>
      <c r="C18">
        <v>36.850671000000006</v>
      </c>
      <c r="D18">
        <v>6.6654999999999998</v>
      </c>
      <c r="E18">
        <v>24.003602000000001</v>
      </c>
      <c r="F18">
        <v>10.042551</v>
      </c>
      <c r="G18">
        <v>30.054128000000006</v>
      </c>
      <c r="H18">
        <v>6.9004000000000003</v>
      </c>
      <c r="K18">
        <f>(10/200)</f>
        <v>0.05</v>
      </c>
      <c r="L18">
        <f>(9/200)</f>
        <v>4.4999999999999998E-2</v>
      </c>
      <c r="M18">
        <f>(11/200)</f>
        <v>5.5E-2</v>
      </c>
      <c r="N18">
        <f>(13/200)</f>
        <v>6.5000000000000002E-2</v>
      </c>
      <c r="P18">
        <f>(15/200)</f>
        <v>7.4999999999999997E-2</v>
      </c>
      <c r="Q18">
        <f>(17/200)</f>
        <v>8.5000000000000006E-2</v>
      </c>
      <c r="R18">
        <f>(18/200)</f>
        <v>0.09</v>
      </c>
      <c r="S18">
        <f>(13/200)</f>
        <v>6.5000000000000002E-2</v>
      </c>
      <c r="U18">
        <f>0.05+0.075</f>
        <v>0.125</v>
      </c>
      <c r="V18">
        <f>0.045+0.085</f>
        <v>0.13</v>
      </c>
      <c r="W18">
        <f>0.055+0.09</f>
        <v>0.14499999999999999</v>
      </c>
      <c r="X18">
        <f>0.065+0.065</f>
        <v>0.13</v>
      </c>
      <c r="Z18">
        <f>SQRT((ABS($A$19-$A$18)^2+(ABS($B$19-$B$18)^2)))</f>
        <v>15.714972782938508</v>
      </c>
      <c r="AA18">
        <f>SQRT((ABS($C$19-$C$18)^2+(ABS($D$19-$D$18)^2)))</f>
        <v>15.014495660311336</v>
      </c>
      <c r="AB18">
        <f>SQRT((ABS($E$19-$E$18)^2+(ABS($F$19-$F$18)^2)))</f>
        <v>14.720412446515555</v>
      </c>
      <c r="AC18">
        <f>SQRT((ABS($G$19-$G$18)^2+(ABS($H$19-$H$18)^2)))</f>
        <v>15.29753012206667</v>
      </c>
      <c r="AJ18">
        <f>1/0.125</f>
        <v>8</v>
      </c>
      <c r="AK18">
        <f>1/0.13</f>
        <v>7.6923076923076916</v>
      </c>
      <c r="AL18">
        <f>1/0.145</f>
        <v>6.8965517241379315</v>
      </c>
      <c r="AM18">
        <f>1/0.13</f>
        <v>7.6923076923076916</v>
      </c>
      <c r="AO18">
        <f t="shared" ref="AO18:AO31" si="6">$Z18/$U18</f>
        <v>125.71978226350807</v>
      </c>
      <c r="AP18">
        <f t="shared" ref="AP18:AP32" si="7">$AA18/$V18</f>
        <v>115.49612046393335</v>
      </c>
      <c r="AQ18">
        <f t="shared" ref="AQ18:AQ31" si="8">$AB18/$W18</f>
        <v>101.52008583803831</v>
      </c>
      <c r="AR18">
        <f t="shared" ref="AR18:AR31" si="9">$AC18/$X18</f>
        <v>117.67330863128207</v>
      </c>
      <c r="AV18">
        <f>((0.05/0.125)*100)</f>
        <v>40</v>
      </c>
      <c r="AW18">
        <f>((0.045/0.13)*100)</f>
        <v>34.615384615384613</v>
      </c>
      <c r="AX18">
        <f>((0.055/0.145)*100)</f>
        <v>37.931034482758626</v>
      </c>
      <c r="AY18">
        <f>((0.065/0.13)*100)</f>
        <v>50</v>
      </c>
      <c r="BA18">
        <f>((0.075/0.125)*100)</f>
        <v>60</v>
      </c>
      <c r="BB18">
        <f>((0.085/0.13)*100)</f>
        <v>65.384615384615387</v>
      </c>
      <c r="BC18">
        <f>((0.09/0.145)*100)</f>
        <v>62.068965517241381</v>
      </c>
      <c r="BD18">
        <f>((0.065/0.13)*100)</f>
        <v>50</v>
      </c>
      <c r="BF18">
        <f>ABS($B$18-$D$18)</f>
        <v>3.1133310000000005</v>
      </c>
      <c r="BG18">
        <f>ABS($F$18-$H$18)</f>
        <v>3.1421509999999993</v>
      </c>
      <c r="BL18">
        <f>SQRT((ABS($A$18-$E$19)^2+(ABS($B$18-$F$19)^2)))</f>
        <v>4.8066601583720274</v>
      </c>
      <c r="BM18">
        <f>SQRT((ABS($C$18-$G$18)^2+(ABS($D$18-$H$18)^2)))</f>
        <v>6.8006010587924504</v>
      </c>
      <c r="BO18">
        <f>SQRT((ABS($A$18-$G$18)^2+(ABS($B$18-$H$18)^2)))</f>
        <v>13.636369204157019</v>
      </c>
      <c r="BP18">
        <f>SQRT((ABS($C$18-$E$19)^2+(ABS($D$18-$F$19)^2)))</f>
        <v>4.5894215016365614</v>
      </c>
      <c r="BR18">
        <f>DEGREES(ACOS((5.01615602035663^2+10.8457421986257^2-6.43322764928849^2)/(2*5.01615602035663*10.8457421986257)))</f>
        <v>21.256194281067771</v>
      </c>
      <c r="BS18">
        <f>DEGREES(ACOS((10.5322615752128^2+14.7562394469629^2-5.01615602035663^2)/(2*10.5322615752128*14.7562394469629)))</f>
        <v>12.458922996713385</v>
      </c>
      <c r="BU18">
        <v>10</v>
      </c>
      <c r="BV18">
        <v>0</v>
      </c>
      <c r="BW18">
        <v>0</v>
      </c>
      <c r="BX18">
        <v>10</v>
      </c>
      <c r="BY18">
        <v>9</v>
      </c>
      <c r="BZ18">
        <v>0</v>
      </c>
      <c r="CA18">
        <v>9</v>
      </c>
      <c r="CB18">
        <v>0</v>
      </c>
      <c r="CC18">
        <v>11</v>
      </c>
      <c r="CD18">
        <v>0</v>
      </c>
      <c r="CE18">
        <v>9</v>
      </c>
      <c r="CF18">
        <v>0</v>
      </c>
      <c r="CG18">
        <v>13</v>
      </c>
      <c r="CH18">
        <v>10</v>
      </c>
      <c r="CI18">
        <v>0</v>
      </c>
      <c r="CJ18">
        <v>0</v>
      </c>
      <c r="CL18">
        <v>15</v>
      </c>
      <c r="CM18">
        <v>6</v>
      </c>
      <c r="CN18">
        <v>4</v>
      </c>
      <c r="CO18">
        <v>13</v>
      </c>
      <c r="CP18">
        <v>17</v>
      </c>
      <c r="CQ18">
        <v>4</v>
      </c>
      <c r="CR18">
        <v>15</v>
      </c>
      <c r="CS18">
        <v>4</v>
      </c>
      <c r="CT18">
        <v>18</v>
      </c>
      <c r="CU18">
        <v>2</v>
      </c>
      <c r="CV18">
        <v>15</v>
      </c>
      <c r="CW18">
        <v>2</v>
      </c>
      <c r="CX18">
        <v>13</v>
      </c>
      <c r="CY18">
        <v>13</v>
      </c>
      <c r="CZ18">
        <v>4</v>
      </c>
      <c r="DA18">
        <v>2</v>
      </c>
      <c r="DC18">
        <f>((0/10)*100)</f>
        <v>0</v>
      </c>
      <c r="DD18">
        <f>((0/10)*100)</f>
        <v>0</v>
      </c>
      <c r="DE18">
        <f>((10/10)*100)</f>
        <v>100</v>
      </c>
      <c r="DF18">
        <f>((0/9)*100)</f>
        <v>0</v>
      </c>
      <c r="DG18">
        <f>((9/9)*100)</f>
        <v>100</v>
      </c>
      <c r="DH18">
        <f>((0/9)*100)</f>
        <v>0</v>
      </c>
      <c r="DI18">
        <f>((0/11)*100)</f>
        <v>0</v>
      </c>
      <c r="DJ18">
        <f>((9/11)*100)</f>
        <v>81.818181818181827</v>
      </c>
      <c r="DK18">
        <f>((0/11)*100)</f>
        <v>0</v>
      </c>
      <c r="DL18">
        <f>((10/13)*100)</f>
        <v>76.923076923076934</v>
      </c>
      <c r="DM18">
        <f>((0/13)*100)</f>
        <v>0</v>
      </c>
      <c r="DN18">
        <f>((0/13)*100)</f>
        <v>0</v>
      </c>
      <c r="DP18">
        <f>((6/15)*100)</f>
        <v>40</v>
      </c>
      <c r="DQ18">
        <f>((4/15)*100)</f>
        <v>26.666666666666668</v>
      </c>
      <c r="DR18">
        <f>((13/15)*100)</f>
        <v>86.666666666666671</v>
      </c>
      <c r="DS18">
        <f>((4/17)*100)</f>
        <v>23.52941176470588</v>
      </c>
      <c r="DT18">
        <f>((15/17)*100)</f>
        <v>88.235294117647058</v>
      </c>
      <c r="DU18">
        <f>((4/17)*100)</f>
        <v>23.52941176470588</v>
      </c>
      <c r="DV18">
        <f>((2/18)*100)</f>
        <v>11.111111111111111</v>
      </c>
      <c r="DW18">
        <f>((15/18)*100)</f>
        <v>83.333333333333343</v>
      </c>
      <c r="DX18">
        <f>((2/18)*100)</f>
        <v>11.111111111111111</v>
      </c>
      <c r="DY18">
        <f>((13/13)*100)</f>
        <v>100</v>
      </c>
      <c r="DZ18">
        <f>((4/13)*100)</f>
        <v>30.76923076923077</v>
      </c>
      <c r="EA18">
        <f>((2/13)*100)</f>
        <v>15.384615384615385</v>
      </c>
    </row>
    <row r="19" spans="1:131" x14ac:dyDescent="0.25">
      <c r="A19">
        <v>59.075736000000006</v>
      </c>
      <c r="B19">
        <v>8.9386480000000006</v>
      </c>
      <c r="C19">
        <v>51.850303000000004</v>
      </c>
      <c r="D19">
        <v>5.9975779999999999</v>
      </c>
      <c r="E19">
        <v>38.700999000000003</v>
      </c>
      <c r="F19">
        <v>10.86539</v>
      </c>
      <c r="G19">
        <v>45.347732000000008</v>
      </c>
      <c r="H19">
        <v>6.553839</v>
      </c>
      <c r="K19">
        <f>(9/200)</f>
        <v>4.4999999999999998E-2</v>
      </c>
      <c r="L19">
        <f>(10/200)</f>
        <v>0.05</v>
      </c>
      <c r="M19" s="1">
        <f>(10/200)</f>
        <v>0.05</v>
      </c>
      <c r="N19">
        <f>(10/200)</f>
        <v>0.05</v>
      </c>
      <c r="P19">
        <f>(14/200)</f>
        <v>7.0000000000000007E-2</v>
      </c>
      <c r="Q19">
        <f>(15/200)</f>
        <v>7.4999999999999997E-2</v>
      </c>
      <c r="R19">
        <f>(15/200)</f>
        <v>7.4999999999999997E-2</v>
      </c>
      <c r="S19">
        <f>(12/200)</f>
        <v>0.06</v>
      </c>
      <c r="U19">
        <f>0.045+0.07</f>
        <v>0.115</v>
      </c>
      <c r="V19">
        <f>0.05+0.075</f>
        <v>0.125</v>
      </c>
      <c r="W19" s="1">
        <f>0.05+0.075</f>
        <v>0.125</v>
      </c>
      <c r="X19">
        <f>0.05+0.06</f>
        <v>0.11</v>
      </c>
      <c r="Z19">
        <f>SQRT((ABS($A$20-$A$19)^2+(ABS($B$20-$B$19)^2)))</f>
        <v>13.914126970284586</v>
      </c>
      <c r="AA19">
        <f>SQRT((ABS($C$20-$C$19)^2+(ABS($D$20-$D$19)^2)))</f>
        <v>16.801981869039203</v>
      </c>
      <c r="AB19" s="1">
        <f>SQRT((ABS($E$20-$E$19)^2+(ABS($F$20-$F$19)^2)))</f>
        <v>15.62049823286713</v>
      </c>
      <c r="AC19">
        <f>SQRT((ABS($G$20-$G$19)^2+(ABS($H$20-$H$19)^2)))</f>
        <v>14.567416420242266</v>
      </c>
      <c r="AJ19">
        <f>1/0.115</f>
        <v>8.695652173913043</v>
      </c>
      <c r="AK19">
        <f>1/0.125</f>
        <v>8</v>
      </c>
      <c r="AL19" s="1">
        <f>1/0.125</f>
        <v>8</v>
      </c>
      <c r="AM19">
        <f>1/0.11</f>
        <v>9.0909090909090917</v>
      </c>
      <c r="AO19">
        <f t="shared" si="6"/>
        <v>120.99240843725727</v>
      </c>
      <c r="AP19">
        <f t="shared" si="7"/>
        <v>134.41585495231362</v>
      </c>
      <c r="AQ19" s="1">
        <f t="shared" si="8"/>
        <v>124.96398586293704</v>
      </c>
      <c r="AR19">
        <f t="shared" si="9"/>
        <v>132.43105836583877</v>
      </c>
      <c r="AV19">
        <f>((0.045/0.115)*100)</f>
        <v>39.130434782608688</v>
      </c>
      <c r="AW19">
        <f>((0.05/0.125)*100)</f>
        <v>40</v>
      </c>
      <c r="AX19" s="1">
        <f>((0.05/0.125)*100)</f>
        <v>40</v>
      </c>
      <c r="AY19">
        <f>((0.05/0.11)*100)</f>
        <v>45.45454545454546</v>
      </c>
      <c r="BA19">
        <f>((0.07/0.115)*100)</f>
        <v>60.869565217391312</v>
      </c>
      <c r="BB19">
        <f>((0.075/0.125)*100)</f>
        <v>60</v>
      </c>
      <c r="BC19" s="1">
        <f>((0.075/0.125)*100)</f>
        <v>60</v>
      </c>
      <c r="BD19">
        <f>((0.06/0.11)*100)</f>
        <v>54.54545454545454</v>
      </c>
      <c r="BF19">
        <f>ABS($B$19-$D$19)</f>
        <v>2.9410700000000007</v>
      </c>
      <c r="BG19">
        <f>ABS($F$19-$H$19)</f>
        <v>4.3115509999999997</v>
      </c>
      <c r="BL19">
        <f>SQRT((ABS($A$19-$E$20)^2+(ABS($B$19-$F$20)^2)))</f>
        <v>4.8893820638686032</v>
      </c>
      <c r="BM19">
        <f>SQRT((ABS($C$19-$G$19)^2+(ABS($D$19-$H$19)^2)))</f>
        <v>6.5263202426912779</v>
      </c>
      <c r="BO19">
        <f>SQRT((ABS($A$19-$G$19)^2+(ABS($B$19-$H$19)^2)))</f>
        <v>13.9336071349273</v>
      </c>
      <c r="BP19">
        <f>SQRT((ABS($C$19-$E$19)^2+(ABS($D$19-$F$19)^2)))</f>
        <v>14.021404685400105</v>
      </c>
      <c r="BR19">
        <f>DEGREES(ACOS((7.45615284409139^2+15.3870123889757^2-9.65807918094038^2)/(2*7.45615284409139*15.3870123889757)))</f>
        <v>29.819073548994997</v>
      </c>
      <c r="BS19">
        <f>DEGREES(ACOS((6.43322764928849^2+12.2916665173374^2-7.45615284409139^2)/(2*6.43322764928849*12.2916665173374)))</f>
        <v>30.06138916413224</v>
      </c>
      <c r="BU19">
        <v>9</v>
      </c>
      <c r="BV19">
        <v>0</v>
      </c>
      <c r="BW19">
        <v>0</v>
      </c>
      <c r="BX19">
        <v>9</v>
      </c>
      <c r="BY19">
        <v>10</v>
      </c>
      <c r="BZ19">
        <v>0</v>
      </c>
      <c r="CA19">
        <v>10</v>
      </c>
      <c r="CB19">
        <v>0</v>
      </c>
      <c r="CC19">
        <v>10</v>
      </c>
      <c r="CD19">
        <v>0</v>
      </c>
      <c r="CE19">
        <v>10</v>
      </c>
      <c r="CF19">
        <v>0</v>
      </c>
      <c r="CG19">
        <v>10</v>
      </c>
      <c r="CH19">
        <v>9</v>
      </c>
      <c r="CI19">
        <v>0</v>
      </c>
      <c r="CJ19">
        <v>0</v>
      </c>
      <c r="CL19">
        <v>14</v>
      </c>
      <c r="CM19">
        <v>4</v>
      </c>
      <c r="CN19">
        <v>4</v>
      </c>
      <c r="CO19">
        <v>12</v>
      </c>
      <c r="CP19">
        <v>15</v>
      </c>
      <c r="CQ19">
        <v>5</v>
      </c>
      <c r="CR19">
        <v>15</v>
      </c>
      <c r="CS19">
        <v>2</v>
      </c>
      <c r="CT19">
        <v>15</v>
      </c>
      <c r="CU19">
        <v>5</v>
      </c>
      <c r="CV19">
        <v>15</v>
      </c>
      <c r="CW19">
        <v>2</v>
      </c>
      <c r="CX19">
        <v>12</v>
      </c>
      <c r="CY19">
        <v>12</v>
      </c>
      <c r="CZ19">
        <v>2</v>
      </c>
      <c r="DA19">
        <v>2</v>
      </c>
      <c r="DC19">
        <f>((0/9)*100)</f>
        <v>0</v>
      </c>
      <c r="DD19">
        <f>((0/9)*100)</f>
        <v>0</v>
      </c>
      <c r="DE19">
        <f>((9/9)*100)</f>
        <v>100</v>
      </c>
      <c r="DF19">
        <f>((0/10)*100)</f>
        <v>0</v>
      </c>
      <c r="DG19">
        <f>((10/10)*100)</f>
        <v>100</v>
      </c>
      <c r="DH19">
        <f>((0/10)*100)</f>
        <v>0</v>
      </c>
      <c r="DI19">
        <f>((0/10)*100)</f>
        <v>0</v>
      </c>
      <c r="DJ19">
        <f>((10/10)*100)</f>
        <v>100</v>
      </c>
      <c r="DK19">
        <f>((0/10)*100)</f>
        <v>0</v>
      </c>
      <c r="DL19">
        <f>((9/10)*100)</f>
        <v>90</v>
      </c>
      <c r="DM19">
        <f>((0/10)*100)</f>
        <v>0</v>
      </c>
      <c r="DN19">
        <f>((0/10)*100)</f>
        <v>0</v>
      </c>
      <c r="DP19">
        <f>((4/14)*100)</f>
        <v>28.571428571428569</v>
      </c>
      <c r="DQ19">
        <f>((4/14)*100)</f>
        <v>28.571428571428569</v>
      </c>
      <c r="DR19">
        <f>((12/14)*100)</f>
        <v>85.714285714285708</v>
      </c>
      <c r="DS19">
        <f>((5/15)*100)</f>
        <v>33.333333333333329</v>
      </c>
      <c r="DT19">
        <f>((15/15)*100)</f>
        <v>100</v>
      </c>
      <c r="DU19">
        <f>((2/15)*100)</f>
        <v>13.333333333333334</v>
      </c>
      <c r="DV19">
        <f>((5/15)*100)</f>
        <v>33.333333333333329</v>
      </c>
      <c r="DW19">
        <f>((15/15)*100)</f>
        <v>100</v>
      </c>
      <c r="DX19">
        <f>((2/15)*100)</f>
        <v>13.333333333333334</v>
      </c>
      <c r="DY19">
        <f>((12/12)*100)</f>
        <v>100</v>
      </c>
      <c r="DZ19">
        <f>((2/12)*100)</f>
        <v>16.666666666666664</v>
      </c>
      <c r="EA19">
        <f>((2/12)*100)</f>
        <v>16.666666666666664</v>
      </c>
    </row>
    <row r="20" spans="1:131" x14ac:dyDescent="0.25">
      <c r="A20">
        <v>72.956287000000003</v>
      </c>
      <c r="B20">
        <v>9.9046880000000002</v>
      </c>
      <c r="C20">
        <v>68.623962000000006</v>
      </c>
      <c r="D20">
        <v>6.9727490000000003</v>
      </c>
      <c r="E20" s="1">
        <v>54.295612000000006</v>
      </c>
      <c r="F20" s="1">
        <v>9.9664959999999994</v>
      </c>
      <c r="G20">
        <v>59.913162000000007</v>
      </c>
      <c r="H20">
        <v>6.3132770000000002</v>
      </c>
      <c r="K20">
        <f>(8/200)</f>
        <v>0.04</v>
      </c>
      <c r="L20">
        <f>(12/200)</f>
        <v>0.06</v>
      </c>
      <c r="M20" s="1">
        <f>(12/200)</f>
        <v>0.06</v>
      </c>
      <c r="N20">
        <f>(15/200)</f>
        <v>7.4999999999999997E-2</v>
      </c>
      <c r="P20">
        <f>(17/200)</f>
        <v>8.5000000000000006E-2</v>
      </c>
      <c r="Q20">
        <f>(14/200)</f>
        <v>7.0000000000000007E-2</v>
      </c>
      <c r="R20" s="1">
        <f>(11/200)</f>
        <v>5.5E-2</v>
      </c>
      <c r="S20">
        <f>(13/200)</f>
        <v>6.5000000000000002E-2</v>
      </c>
      <c r="U20">
        <f>0.04+0.085</f>
        <v>0.125</v>
      </c>
      <c r="V20">
        <f>0.06+0.07</f>
        <v>0.13</v>
      </c>
      <c r="W20" s="1">
        <f>0.06+0.055</f>
        <v>0.11499999999999999</v>
      </c>
      <c r="X20">
        <f>0.075+0.065</f>
        <v>0.14000000000000001</v>
      </c>
      <c r="Z20">
        <f>SQRT((ABS($A$21-$A$20)^2+(ABS($B$21-$B$20)^2)))</f>
        <v>9.9064032704678482</v>
      </c>
      <c r="AA20">
        <f>SQRT((ABS($C$21-$C$20)^2+(ABS($D$21-$D$20)^2)))</f>
        <v>10.582257702904517</v>
      </c>
      <c r="AB20" s="1">
        <f>SQRT((ABS($E$21-$E$20)^2+(ABS($F$21-$F$20)^2)))</f>
        <v>15.099097088556395</v>
      </c>
      <c r="AC20">
        <f>SQRT((ABS($G$21-$G$20)^2+(ABS($H$21-$H$20)^2)))</f>
        <v>14.756239446962931</v>
      </c>
      <c r="AJ20">
        <f>1/0.125</f>
        <v>8</v>
      </c>
      <c r="AK20">
        <f>1/0.13</f>
        <v>7.6923076923076916</v>
      </c>
      <c r="AL20" s="1">
        <f>1/0.115</f>
        <v>8.695652173913043</v>
      </c>
      <c r="AM20">
        <f>1/0.14</f>
        <v>7.1428571428571423</v>
      </c>
      <c r="AO20">
        <f t="shared" si="6"/>
        <v>79.251226163742786</v>
      </c>
      <c r="AP20">
        <f t="shared" si="7"/>
        <v>81.401982330034741</v>
      </c>
      <c r="AQ20" s="1">
        <f t="shared" si="8"/>
        <v>131.29649642222952</v>
      </c>
      <c r="AR20">
        <f t="shared" si="9"/>
        <v>105.40171033544949</v>
      </c>
      <c r="AV20">
        <f>((0.04/0.125)*100)</f>
        <v>32</v>
      </c>
      <c r="AW20">
        <f>((0.06/0.13)*100)</f>
        <v>46.153846153846153</v>
      </c>
      <c r="AX20" s="1">
        <f>((0.06/0.115)*100)</f>
        <v>52.173913043478258</v>
      </c>
      <c r="AY20">
        <f>((0.075/0.14)*100)</f>
        <v>53.571428571428569</v>
      </c>
      <c r="BA20">
        <f>((0.085/0.125)*100)</f>
        <v>68</v>
      </c>
      <c r="BB20">
        <f>((0.07/0.13)*100)</f>
        <v>53.846153846153854</v>
      </c>
      <c r="BC20" s="1">
        <f>((0.055/0.115)*100)</f>
        <v>47.826086956521735</v>
      </c>
      <c r="BD20">
        <f>((0.065/0.14)*100)</f>
        <v>46.428571428571423</v>
      </c>
      <c r="BF20">
        <f>ABS($B$20-$D$20)</f>
        <v>2.9319389999999999</v>
      </c>
      <c r="BG20" s="1">
        <f>ABS($F$20-$H$20)</f>
        <v>3.6532189999999991</v>
      </c>
      <c r="BL20" s="1">
        <f>SQRT((ABS($A$20-$E$21)^2+(ABS($B$20-$F$21)^2)))</f>
        <v>3.7484357991547537</v>
      </c>
      <c r="BM20">
        <f>SQRT((ABS($C$20-$G$20)^2+(ABS($D$20-$H$20)^2)))</f>
        <v>8.7357277864402327</v>
      </c>
      <c r="BO20">
        <f>SQRT((ABS($A$20-$G$20)^2+(ABS($B$20-$H$20)^2)))</f>
        <v>13.528538085711475</v>
      </c>
      <c r="BP20" s="1">
        <f>SQRT((ABS($C$20-$E$20)^2+(ABS($D$20-$F$20)^2)))</f>
        <v>14.637763996680265</v>
      </c>
      <c r="BR20">
        <f>DEGREES(ACOS((7.63288338110946^2+15.4557825953982^2-9.80122443213101^2)/(2*7.63288338110946*15.4557825953982)))</f>
        <v>31.545296111299884</v>
      </c>
      <c r="BS20">
        <f>DEGREES(ACOS((9.65807918094038^2+14.9962615345034^2-7.63288338110946^2)/(2*9.65807918094038*14.9962615345034)))</f>
        <v>26.20158280204253</v>
      </c>
      <c r="BU20">
        <v>8</v>
      </c>
      <c r="BV20">
        <v>0</v>
      </c>
      <c r="BW20">
        <v>0</v>
      </c>
      <c r="BX20">
        <v>8</v>
      </c>
      <c r="BY20">
        <v>12</v>
      </c>
      <c r="BZ20">
        <v>0</v>
      </c>
      <c r="CA20">
        <v>9</v>
      </c>
      <c r="CB20">
        <v>3</v>
      </c>
      <c r="CC20">
        <v>12</v>
      </c>
      <c r="CD20">
        <v>0</v>
      </c>
      <c r="CE20">
        <v>9</v>
      </c>
      <c r="CF20">
        <v>0</v>
      </c>
      <c r="CG20">
        <v>15</v>
      </c>
      <c r="CH20">
        <v>8</v>
      </c>
      <c r="CI20">
        <v>3</v>
      </c>
      <c r="CJ20">
        <v>1</v>
      </c>
      <c r="CL20">
        <v>17</v>
      </c>
      <c r="CM20">
        <v>5</v>
      </c>
      <c r="CN20">
        <v>5</v>
      </c>
      <c r="CO20">
        <v>13</v>
      </c>
      <c r="CP20">
        <v>14</v>
      </c>
      <c r="CQ20">
        <v>5</v>
      </c>
      <c r="CR20">
        <v>11</v>
      </c>
      <c r="CS20">
        <v>4</v>
      </c>
      <c r="CT20">
        <v>11</v>
      </c>
      <c r="CU20">
        <v>2</v>
      </c>
      <c r="CV20">
        <v>11</v>
      </c>
      <c r="CW20">
        <v>1</v>
      </c>
      <c r="CX20">
        <v>13</v>
      </c>
      <c r="CY20">
        <v>13</v>
      </c>
      <c r="CZ20">
        <v>4</v>
      </c>
      <c r="DA20">
        <v>1</v>
      </c>
      <c r="DC20">
        <f>((0/8)*100)</f>
        <v>0</v>
      </c>
      <c r="DD20">
        <f>((0/8)*100)</f>
        <v>0</v>
      </c>
      <c r="DE20">
        <f>((8/8)*100)</f>
        <v>100</v>
      </c>
      <c r="DF20">
        <f>((0/12)*100)</f>
        <v>0</v>
      </c>
      <c r="DG20">
        <f>((9/12)*100)</f>
        <v>75</v>
      </c>
      <c r="DH20">
        <f>((3/12)*100)</f>
        <v>25</v>
      </c>
      <c r="DI20">
        <f>((0/12)*100)</f>
        <v>0</v>
      </c>
      <c r="DJ20">
        <f>((9/12)*100)</f>
        <v>75</v>
      </c>
      <c r="DK20">
        <f>((0/12)*100)</f>
        <v>0</v>
      </c>
      <c r="DL20">
        <f>((8/15)*100)</f>
        <v>53.333333333333336</v>
      </c>
      <c r="DM20">
        <f>((3/15)*100)</f>
        <v>20</v>
      </c>
      <c r="DN20">
        <f>((1/15)*100)</f>
        <v>6.666666666666667</v>
      </c>
      <c r="DP20">
        <f>((5/17)*100)</f>
        <v>29.411764705882355</v>
      </c>
      <c r="DQ20">
        <f>((5/17)*100)</f>
        <v>29.411764705882355</v>
      </c>
      <c r="DR20">
        <f>((13/17)*100)</f>
        <v>76.470588235294116</v>
      </c>
      <c r="DS20">
        <f>((5/14)*100)</f>
        <v>35.714285714285715</v>
      </c>
      <c r="DT20">
        <f>((11/14)*100)</f>
        <v>78.571428571428569</v>
      </c>
      <c r="DU20">
        <f>((4/14)*100)</f>
        <v>28.571428571428569</v>
      </c>
      <c r="DV20">
        <f>((2/11)*100)</f>
        <v>18.181818181818183</v>
      </c>
      <c r="DW20">
        <f>((11/11)*100)</f>
        <v>100</v>
      </c>
      <c r="DX20">
        <f>((1/11)*100)</f>
        <v>9.0909090909090917</v>
      </c>
      <c r="DY20">
        <f>((13/13)*100)</f>
        <v>100</v>
      </c>
      <c r="DZ20">
        <f>((4/13)*100)</f>
        <v>30.76923076923077</v>
      </c>
      <c r="EA20">
        <f>((1/13)*100)</f>
        <v>7.6923076923076925</v>
      </c>
    </row>
    <row r="21" spans="1:131" x14ac:dyDescent="0.25">
      <c r="A21">
        <v>82.621907000000007</v>
      </c>
      <c r="B21">
        <v>12.075544000000001</v>
      </c>
      <c r="C21">
        <v>79.090151000000006</v>
      </c>
      <c r="D21">
        <v>8.5357800000000008</v>
      </c>
      <c r="E21">
        <v>69.361526000000012</v>
      </c>
      <c r="F21">
        <v>10.96698</v>
      </c>
      <c r="G21">
        <v>74.245710000000003</v>
      </c>
      <c r="H21">
        <v>9.8239280000000004</v>
      </c>
      <c r="K21">
        <f>(11/200)</f>
        <v>5.5E-2</v>
      </c>
      <c r="L21">
        <f>(8/200)</f>
        <v>0.04</v>
      </c>
      <c r="M21">
        <f>(12/200)</f>
        <v>0.06</v>
      </c>
      <c r="N21">
        <f>(11/200)</f>
        <v>5.5E-2</v>
      </c>
      <c r="P21">
        <f>(14/200)</f>
        <v>7.0000000000000007E-2</v>
      </c>
      <c r="Q21">
        <f>(16/200)</f>
        <v>0.08</v>
      </c>
      <c r="R21">
        <f>(14/200)</f>
        <v>7.0000000000000007E-2</v>
      </c>
      <c r="S21">
        <f>(13/200)</f>
        <v>6.5000000000000002E-2</v>
      </c>
      <c r="U21">
        <f>0.055+0.07</f>
        <v>0.125</v>
      </c>
      <c r="V21">
        <f>0.04+0.08</f>
        <v>0.12</v>
      </c>
      <c r="W21">
        <f>0.06+0.07</f>
        <v>0.13</v>
      </c>
      <c r="X21">
        <f>0.055+0.065</f>
        <v>0.12</v>
      </c>
      <c r="Z21">
        <f>SQRT((ABS($A$22-$A$21)^2+(ABS($B$22-$B$21)^2)))</f>
        <v>15.425449001103335</v>
      </c>
      <c r="AA21">
        <f>SQRT((ABS($C$22-$C$21)^2+(ABS($D$22-$D$21)^2)))</f>
        <v>12.064531775572267</v>
      </c>
      <c r="AB21">
        <f>SQRT((ABS($E$22-$E$21)^2+(ABS($F$22-$F$21)^2)))</f>
        <v>10.845742198625688</v>
      </c>
      <c r="AC21">
        <f>SQRT((ABS($G$22-$G$21)^2+(ABS($H$22-$H$21)^2)))</f>
        <v>12.291666517337426</v>
      </c>
      <c r="AJ21">
        <f>1/0.125</f>
        <v>8</v>
      </c>
      <c r="AK21">
        <f>1/0.12</f>
        <v>8.3333333333333339</v>
      </c>
      <c r="AL21">
        <f>1/0.13</f>
        <v>7.6923076923076916</v>
      </c>
      <c r="AM21">
        <f>1/0.12</f>
        <v>8.3333333333333339</v>
      </c>
      <c r="AO21">
        <f t="shared" si="6"/>
        <v>123.40359200882668</v>
      </c>
      <c r="AP21">
        <f t="shared" si="7"/>
        <v>100.53776479643555</v>
      </c>
      <c r="AQ21">
        <f t="shared" si="8"/>
        <v>83.428786143274522</v>
      </c>
      <c r="AR21">
        <f t="shared" si="9"/>
        <v>102.43055431114522</v>
      </c>
      <c r="AV21">
        <f>((0.055/0.125)*100)</f>
        <v>44</v>
      </c>
      <c r="AW21">
        <f>((0.04/0.12)*100)</f>
        <v>33.333333333333336</v>
      </c>
      <c r="AX21">
        <f>((0.06/0.13)*100)</f>
        <v>46.153846153846153</v>
      </c>
      <c r="AY21">
        <f>((0.055/0.12)*100)</f>
        <v>45.833333333333336</v>
      </c>
      <c r="BA21">
        <f>((0.07/0.125)*100)</f>
        <v>56.000000000000007</v>
      </c>
      <c r="BB21">
        <f>((0.08/0.12)*100)</f>
        <v>66.666666666666671</v>
      </c>
      <c r="BC21">
        <f>((0.07/0.13)*100)</f>
        <v>53.846153846153854</v>
      </c>
      <c r="BD21">
        <f>((0.065/0.12)*100)</f>
        <v>54.166666666666671</v>
      </c>
      <c r="BF21">
        <f>ABS($B$21-$D$21)</f>
        <v>3.5397639999999999</v>
      </c>
      <c r="BG21">
        <f>ABS($F$21-$H$21)</f>
        <v>1.1430519999999991</v>
      </c>
      <c r="BL21">
        <f>SQRT((ABS($A$21-$E$22)^2+(ABS($B$21-$F$22)^2)))</f>
        <v>2.5566013987262433</v>
      </c>
      <c r="BM21">
        <f>SQRT((ABS($C$21-$G$21)^2+(ABS($D$21-$H$21)^2)))</f>
        <v>5.0127770619074044</v>
      </c>
      <c r="BO21">
        <f>SQRT((ABS($A$21-$G$21)^2+(ABS($B$21-$H$21)^2)))</f>
        <v>8.673548915770585</v>
      </c>
      <c r="BP21">
        <f>SQRT((ABS($C$21-$E$22)^2+(ABS($D$21-$F$22)^2)))</f>
        <v>4.0831450828038189</v>
      </c>
      <c r="BR21">
        <f>DEGREES(ACOS((7.97614836238926^2+25.0532157729751^2-19.0867664216822^2)/(2*7.97614836238926*25.0532157729751)))</f>
        <v>35.100200505270038</v>
      </c>
      <c r="BS21">
        <f>DEGREES(ACOS((9.80122443213101^2+17.6991403659317^2-9.49043339150732^2)/(2*9.80122443213101*17.6991403659317)))</f>
        <v>23.046737294498566</v>
      </c>
      <c r="BU21">
        <v>11</v>
      </c>
      <c r="BV21">
        <v>1</v>
      </c>
      <c r="BW21">
        <v>0</v>
      </c>
      <c r="BX21">
        <v>9</v>
      </c>
      <c r="BY21">
        <v>8</v>
      </c>
      <c r="BZ21">
        <v>1</v>
      </c>
      <c r="CA21">
        <v>7</v>
      </c>
      <c r="CB21">
        <v>0</v>
      </c>
      <c r="CC21">
        <v>12</v>
      </c>
      <c r="CD21">
        <v>0</v>
      </c>
      <c r="CE21">
        <v>7</v>
      </c>
      <c r="CF21">
        <v>1</v>
      </c>
      <c r="CG21">
        <v>11</v>
      </c>
      <c r="CH21">
        <v>9</v>
      </c>
      <c r="CI21">
        <v>0</v>
      </c>
      <c r="CJ21">
        <v>0</v>
      </c>
      <c r="CL21">
        <v>14</v>
      </c>
      <c r="CM21">
        <v>7</v>
      </c>
      <c r="CN21">
        <v>2</v>
      </c>
      <c r="CO21">
        <v>11</v>
      </c>
      <c r="CP21">
        <v>16</v>
      </c>
      <c r="CQ21">
        <v>8</v>
      </c>
      <c r="CR21">
        <v>11</v>
      </c>
      <c r="CS21">
        <v>4</v>
      </c>
      <c r="CT21">
        <v>14</v>
      </c>
      <c r="CU21">
        <v>6</v>
      </c>
      <c r="CV21">
        <v>11</v>
      </c>
      <c r="CW21">
        <v>0</v>
      </c>
      <c r="CX21">
        <v>13</v>
      </c>
      <c r="CY21">
        <v>11</v>
      </c>
      <c r="CZ21">
        <v>5</v>
      </c>
      <c r="DA21">
        <v>2</v>
      </c>
      <c r="DC21">
        <f>((1/11)*100)</f>
        <v>9.0909090909090917</v>
      </c>
      <c r="DD21">
        <f>((0/11)*100)</f>
        <v>0</v>
      </c>
      <c r="DE21">
        <f>((9/11)*100)</f>
        <v>81.818181818181827</v>
      </c>
      <c r="DF21">
        <f>((1/8)*100)</f>
        <v>12.5</v>
      </c>
      <c r="DG21">
        <f>((7/8)*100)</f>
        <v>87.5</v>
      </c>
      <c r="DH21">
        <f>((0/8)*100)</f>
        <v>0</v>
      </c>
      <c r="DI21">
        <f>((0/12)*100)</f>
        <v>0</v>
      </c>
      <c r="DJ21">
        <f>((7/12)*100)</f>
        <v>58.333333333333336</v>
      </c>
      <c r="DK21">
        <f>((1/12)*100)</f>
        <v>8.3333333333333321</v>
      </c>
      <c r="DL21">
        <f>((9/11)*100)</f>
        <v>81.818181818181827</v>
      </c>
      <c r="DM21">
        <f>((0/11)*100)</f>
        <v>0</v>
      </c>
      <c r="DN21">
        <f>((0/11)*100)</f>
        <v>0</v>
      </c>
      <c r="DP21">
        <f>((7/14)*100)</f>
        <v>50</v>
      </c>
      <c r="DQ21">
        <f>((2/14)*100)</f>
        <v>14.285714285714285</v>
      </c>
      <c r="DR21">
        <f>((11/14)*100)</f>
        <v>78.571428571428569</v>
      </c>
      <c r="DS21">
        <f>((8/16)*100)</f>
        <v>50</v>
      </c>
      <c r="DT21">
        <f>((11/16)*100)</f>
        <v>68.75</v>
      </c>
      <c r="DU21">
        <f>((4/16)*100)</f>
        <v>25</v>
      </c>
      <c r="DV21">
        <f>((6/14)*100)</f>
        <v>42.857142857142854</v>
      </c>
      <c r="DW21">
        <f>((11/14)*100)</f>
        <v>78.571428571428569</v>
      </c>
      <c r="DX21">
        <f>((0/14)*100)</f>
        <v>0</v>
      </c>
      <c r="DY21">
        <f>((11/13)*100)</f>
        <v>84.615384615384613</v>
      </c>
      <c r="DZ21">
        <f>((5/13)*100)</f>
        <v>38.461538461538467</v>
      </c>
      <c r="EA21">
        <f>((2/13)*100)</f>
        <v>15.384615384615385</v>
      </c>
    </row>
    <row r="22" spans="1:131" x14ac:dyDescent="0.25">
      <c r="A22">
        <v>98.043705000000003</v>
      </c>
      <c r="B22">
        <v>11.73995</v>
      </c>
      <c r="C22">
        <v>91.134984000000003</v>
      </c>
      <c r="D22">
        <v>9.2249280000000002</v>
      </c>
      <c r="E22">
        <v>80.099487000000011</v>
      </c>
      <c r="F22">
        <v>12.492207000000001</v>
      </c>
      <c r="G22">
        <v>86.479613000000001</v>
      </c>
      <c r="H22">
        <v>8.6336829999999996</v>
      </c>
      <c r="K22">
        <f>(12/200)</f>
        <v>0.06</v>
      </c>
      <c r="L22">
        <f>(9/200)</f>
        <v>4.4999999999999998E-2</v>
      </c>
      <c r="M22">
        <f>(11/200)</f>
        <v>5.5E-2</v>
      </c>
      <c r="N22">
        <f>(11/200)</f>
        <v>5.5E-2</v>
      </c>
      <c r="P22">
        <f>(14/200)</f>
        <v>7.0000000000000007E-2</v>
      </c>
      <c r="Q22">
        <f>(14/200)</f>
        <v>7.0000000000000007E-2</v>
      </c>
      <c r="R22">
        <f>(16/200)</f>
        <v>0.08</v>
      </c>
      <c r="S22">
        <f>(12/200)</f>
        <v>0.06</v>
      </c>
      <c r="U22">
        <f>0.06+0.07</f>
        <v>0.13</v>
      </c>
      <c r="V22">
        <f>0.045+0.07</f>
        <v>0.115</v>
      </c>
      <c r="W22">
        <f>0.055+0.08</f>
        <v>0.13500000000000001</v>
      </c>
      <c r="X22">
        <f>0.055+0.06</f>
        <v>0.11499999999999999</v>
      </c>
      <c r="Z22">
        <f>SQRT((ABS($A$23-$A$22)^2+(ABS($B$23-$B$22)^2)))</f>
        <v>17.611279319951578</v>
      </c>
      <c r="AA22">
        <f>SQRT((ABS($C$23-$C$22)^2+(ABS($D$23-$D$22)^2)))</f>
        <v>15.480393215447277</v>
      </c>
      <c r="AB22">
        <f>SQRT((ABS($E$23-$E$22)^2+(ABS($F$23-$F$22)^2)))</f>
        <v>15.387012388975638</v>
      </c>
      <c r="AC22">
        <f>SQRT((ABS($G$23-$G$22)^2+(ABS($H$23-$H$22)^2)))</f>
        <v>14.996261534503372</v>
      </c>
      <c r="AJ22">
        <f>1/0.13</f>
        <v>7.6923076923076916</v>
      </c>
      <c r="AK22">
        <f>1/0.115</f>
        <v>8.695652173913043</v>
      </c>
      <c r="AL22">
        <f>1/0.135</f>
        <v>7.4074074074074066</v>
      </c>
      <c r="AM22">
        <f>1/0.115</f>
        <v>8.695652173913043</v>
      </c>
      <c r="AO22">
        <f t="shared" si="6"/>
        <v>135.47137938424291</v>
      </c>
      <c r="AP22">
        <f t="shared" si="7"/>
        <v>134.61211491693285</v>
      </c>
      <c r="AQ22">
        <f t="shared" si="8"/>
        <v>113.97786954796769</v>
      </c>
      <c r="AR22">
        <f t="shared" si="9"/>
        <v>130.40227421307281</v>
      </c>
      <c r="AV22">
        <f>((0.06/0.13)*100)</f>
        <v>46.153846153846153</v>
      </c>
      <c r="AW22">
        <f>((0.045/0.115)*100)</f>
        <v>39.130434782608688</v>
      </c>
      <c r="AX22">
        <f>((0.055/0.135)*100)</f>
        <v>40.74074074074074</v>
      </c>
      <c r="AY22">
        <f>((0.055/0.115)*100)</f>
        <v>47.826086956521735</v>
      </c>
      <c r="BA22">
        <f>((0.07/0.13)*100)</f>
        <v>53.846153846153854</v>
      </c>
      <c r="BB22">
        <f>((0.07/0.115)*100)</f>
        <v>60.869565217391312</v>
      </c>
      <c r="BC22">
        <f>((0.08/0.135)*100)</f>
        <v>59.259259259259252</v>
      </c>
      <c r="BD22">
        <f>((0.06/0.115)*100)</f>
        <v>52.173913043478258</v>
      </c>
      <c r="BF22">
        <f>ABS($B$22-$D$22)</f>
        <v>2.5150220000000001</v>
      </c>
      <c r="BG22">
        <f>ABS($F$22-$H$22)</f>
        <v>3.858524000000001</v>
      </c>
      <c r="BL22">
        <f>SQRT((ABS($A$22-$E$23)^2+(ABS($B$22-$F$23)^2)))</f>
        <v>2.5911178540948319</v>
      </c>
      <c r="BM22">
        <f>SQRT((ABS($C$22-$G$22)^2+(ABS($D$22-$H$22)^2)))</f>
        <v>4.6927656874881389</v>
      </c>
      <c r="BO22">
        <f>SQRT((ABS($A$22-$G$22)^2+(ABS($B$22-$H$22)^2)))</f>
        <v>11.974018475839808</v>
      </c>
      <c r="BP22">
        <f>SQRT((ABS($C$22-$E$23)^2+(ABS($D$22-$F$23)^2)))</f>
        <v>5.2291256530666761</v>
      </c>
      <c r="BR22">
        <f>DEGREES(ACOS((6.65130516587068^2+12.9440581836186^2-8.46955785773792^2)/(2*6.65130516587068*12.9440581836186)))</f>
        <v>35.572859084825296</v>
      </c>
      <c r="BS22">
        <f>DEGREES(ACOS((9.47137878661185^2+15.4734780642482^2-7.97614836238926^2)/(2*9.47137878661185*15.4734780642482)))</f>
        <v>25.060795725561423</v>
      </c>
      <c r="BU22">
        <v>12</v>
      </c>
      <c r="BV22">
        <v>0</v>
      </c>
      <c r="BW22">
        <v>2</v>
      </c>
      <c r="BX22">
        <v>11</v>
      </c>
      <c r="BY22">
        <v>9</v>
      </c>
      <c r="BZ22">
        <v>0</v>
      </c>
      <c r="CA22">
        <v>8</v>
      </c>
      <c r="CB22">
        <v>0</v>
      </c>
      <c r="CC22">
        <v>11</v>
      </c>
      <c r="CD22">
        <v>2</v>
      </c>
      <c r="CE22">
        <v>8</v>
      </c>
      <c r="CF22">
        <v>2</v>
      </c>
      <c r="CG22">
        <v>11</v>
      </c>
      <c r="CH22">
        <v>11</v>
      </c>
      <c r="CI22">
        <v>0</v>
      </c>
      <c r="CJ22">
        <v>2</v>
      </c>
      <c r="CL22">
        <v>14</v>
      </c>
      <c r="CM22">
        <v>5</v>
      </c>
      <c r="CN22">
        <v>5</v>
      </c>
      <c r="CO22">
        <v>12</v>
      </c>
      <c r="CP22">
        <v>14</v>
      </c>
      <c r="CQ22">
        <v>4</v>
      </c>
      <c r="CR22">
        <v>14</v>
      </c>
      <c r="CS22">
        <v>3</v>
      </c>
      <c r="CT22">
        <v>16</v>
      </c>
      <c r="CU22">
        <v>5</v>
      </c>
      <c r="CV22">
        <v>14</v>
      </c>
      <c r="CW22">
        <v>5</v>
      </c>
      <c r="CX22">
        <v>12</v>
      </c>
      <c r="CY22">
        <v>12</v>
      </c>
      <c r="CZ22">
        <v>3</v>
      </c>
      <c r="DA22">
        <v>3</v>
      </c>
      <c r="DC22">
        <f>((0/12)*100)</f>
        <v>0</v>
      </c>
      <c r="DD22">
        <f>((2/12)*100)</f>
        <v>16.666666666666664</v>
      </c>
      <c r="DE22">
        <f>((11/12)*100)</f>
        <v>91.666666666666657</v>
      </c>
      <c r="DF22">
        <f>((0/9)*100)</f>
        <v>0</v>
      </c>
      <c r="DG22">
        <f>((8/9)*100)</f>
        <v>88.888888888888886</v>
      </c>
      <c r="DH22">
        <f>((0/9)*100)</f>
        <v>0</v>
      </c>
      <c r="DI22">
        <f>((2/11)*100)</f>
        <v>18.181818181818183</v>
      </c>
      <c r="DJ22">
        <f>((8/11)*100)</f>
        <v>72.727272727272734</v>
      </c>
      <c r="DK22">
        <f>((2/11)*100)</f>
        <v>18.181818181818183</v>
      </c>
      <c r="DL22">
        <f>((11/11)*100)</f>
        <v>100</v>
      </c>
      <c r="DM22">
        <f>((0/11)*100)</f>
        <v>0</v>
      </c>
      <c r="DN22">
        <f>((2/11)*100)</f>
        <v>18.181818181818183</v>
      </c>
      <c r="DP22">
        <f>((5/14)*100)</f>
        <v>35.714285714285715</v>
      </c>
      <c r="DQ22">
        <f>((5/14)*100)</f>
        <v>35.714285714285715</v>
      </c>
      <c r="DR22">
        <f>((12/14)*100)</f>
        <v>85.714285714285708</v>
      </c>
      <c r="DS22">
        <f>((4/14)*100)</f>
        <v>28.571428571428569</v>
      </c>
      <c r="DT22">
        <f>((14/14)*100)</f>
        <v>100</v>
      </c>
      <c r="DU22">
        <f>((3/14)*100)</f>
        <v>21.428571428571427</v>
      </c>
      <c r="DV22">
        <f>((5/16)*100)</f>
        <v>31.25</v>
      </c>
      <c r="DW22">
        <f>((14/16)*100)</f>
        <v>87.5</v>
      </c>
      <c r="DX22">
        <f>((5/16)*100)</f>
        <v>31.25</v>
      </c>
      <c r="DY22">
        <f>((12/12)*100)</f>
        <v>100</v>
      </c>
      <c r="DZ22">
        <f>((3/12)*100)</f>
        <v>25</v>
      </c>
      <c r="EA22">
        <f>((3/12)*100)</f>
        <v>25</v>
      </c>
    </row>
    <row r="23" spans="1:131" x14ac:dyDescent="0.25">
      <c r="A23">
        <v>115.51208200000001</v>
      </c>
      <c r="B23">
        <v>9.500985</v>
      </c>
      <c r="C23">
        <v>106.53004900000001</v>
      </c>
      <c r="D23">
        <v>7.6017989999999998</v>
      </c>
      <c r="E23">
        <v>95.482258000000002</v>
      </c>
      <c r="F23">
        <v>12.13095</v>
      </c>
      <c r="G23">
        <v>101.41944900000001</v>
      </c>
      <c r="H23">
        <v>7.3340059999999996</v>
      </c>
      <c r="K23">
        <f>(10/200)</f>
        <v>0.05</v>
      </c>
      <c r="L23">
        <f>(10/200)</f>
        <v>0.05</v>
      </c>
      <c r="M23">
        <f>(10/200)</f>
        <v>0.05</v>
      </c>
      <c r="N23">
        <f>(10/200)</f>
        <v>0.05</v>
      </c>
      <c r="P23">
        <f>(13/200)</f>
        <v>6.5000000000000002E-2</v>
      </c>
      <c r="Q23">
        <f>(13/200)</f>
        <v>6.5000000000000002E-2</v>
      </c>
      <c r="R23">
        <f>(12/200)</f>
        <v>0.06</v>
      </c>
      <c r="S23">
        <f>(14/200)</f>
        <v>7.0000000000000007E-2</v>
      </c>
      <c r="U23">
        <f>0.05+0.065</f>
        <v>0.115</v>
      </c>
      <c r="V23">
        <f>0.05+0.065</f>
        <v>0.115</v>
      </c>
      <c r="W23">
        <f>0.05+0.06</f>
        <v>0.11</v>
      </c>
      <c r="X23">
        <f>0.05+0.07</f>
        <v>0.12000000000000001</v>
      </c>
      <c r="Z23">
        <f>SQRT((ABS($A$24-$A$23)^2+(ABS($B$24-$B$23)^2)))</f>
        <v>15.427599018362132</v>
      </c>
      <c r="AA23">
        <f>SQRT((ABS($C$24-$C$23)^2+(ABS($D$24-$D$23)^2)))</f>
        <v>16.547120460544189</v>
      </c>
      <c r="AB23">
        <f>SQRT((ABS($E$24-$E$23)^2+(ABS($F$24-$F$23)^2)))</f>
        <v>15.455782595398178</v>
      </c>
      <c r="AC23">
        <f>SQRT((ABS($G$24-$G$23)^2+(ABS($H$24-$H$23)^2)))</f>
        <v>17.699140365931704</v>
      </c>
      <c r="AJ23">
        <f>1/0.115</f>
        <v>8.695652173913043</v>
      </c>
      <c r="AK23">
        <f>1/0.115</f>
        <v>8.695652173913043</v>
      </c>
      <c r="AL23">
        <f>1/0.11</f>
        <v>9.0909090909090917</v>
      </c>
      <c r="AM23">
        <f>1/0.12</f>
        <v>8.3333333333333339</v>
      </c>
      <c r="AO23">
        <f t="shared" si="6"/>
        <v>134.15303494227939</v>
      </c>
      <c r="AP23">
        <f t="shared" si="7"/>
        <v>143.88800400473207</v>
      </c>
      <c r="AQ23">
        <f t="shared" si="8"/>
        <v>140.50711450361979</v>
      </c>
      <c r="AR23">
        <f t="shared" si="9"/>
        <v>147.49283638276418</v>
      </c>
      <c r="AV23">
        <f>((0.05/0.115)*100)</f>
        <v>43.478260869565219</v>
      </c>
      <c r="AW23">
        <f>((0.05/0.115)*100)</f>
        <v>43.478260869565219</v>
      </c>
      <c r="AX23">
        <f>((0.05/0.11)*100)</f>
        <v>45.45454545454546</v>
      </c>
      <c r="AY23">
        <f>((0.05/0.12)*100)</f>
        <v>41.666666666666671</v>
      </c>
      <c r="BA23">
        <f>((0.065/0.115)*100)</f>
        <v>56.521739130434781</v>
      </c>
      <c r="BB23">
        <f>((0.065/0.115)*100)</f>
        <v>56.521739130434781</v>
      </c>
      <c r="BC23">
        <f>((0.06/0.11)*100)</f>
        <v>54.54545454545454</v>
      </c>
      <c r="BD23">
        <f>((0.07/0.12)*100)</f>
        <v>58.333333333333336</v>
      </c>
      <c r="BF23">
        <f>ABS($B$23-$D$23)</f>
        <v>1.8991860000000003</v>
      </c>
      <c r="BG23">
        <f>ABS($F$23-$H$23)</f>
        <v>4.7969440000000008</v>
      </c>
      <c r="BL23">
        <f>SQRT((ABS($A$23-$E$24)^2+(ABS($B$23-$F$24)^2)))</f>
        <v>4.7460436490036599</v>
      </c>
      <c r="BM23">
        <f>SQRT((ABS($C$23-$G$23)^2+(ABS($D$23-$H$23)^2)))</f>
        <v>5.1176113032203716</v>
      </c>
      <c r="BO23">
        <f>SQRT((ABS($A$23-$G$24)^2+(ABS($B$23-$H$24)^2)))</f>
        <v>5.4174816974591682</v>
      </c>
      <c r="BP23">
        <f>SQRT((ABS($C$23-$E$23)^2+(ABS($D$23-$F$23)^2)))</f>
        <v>11.940137970747326</v>
      </c>
      <c r="BR23">
        <f>DEGREES(ACOS((8.21282909067866^2+16.1193887821624^2-9.48302060774315^2)/(2*8.21282909067866*16.1193887821624)))</f>
        <v>26.303195594970774</v>
      </c>
      <c r="BS23">
        <f>DEGREES(ACOS((19.0867664216822^2+24.1497877385011^2-6.65130516587068^2)/(2*19.0867664216822*24.1497877385011)))</f>
        <v>11.530699490814394</v>
      </c>
      <c r="BU23">
        <v>10</v>
      </c>
      <c r="BV23">
        <v>0</v>
      </c>
      <c r="BW23">
        <v>0</v>
      </c>
      <c r="BX23">
        <v>10</v>
      </c>
      <c r="BY23">
        <v>10</v>
      </c>
      <c r="BZ23">
        <v>0</v>
      </c>
      <c r="CA23">
        <v>8</v>
      </c>
      <c r="CB23">
        <v>0</v>
      </c>
      <c r="CC23">
        <v>10</v>
      </c>
      <c r="CD23">
        <v>0</v>
      </c>
      <c r="CE23">
        <v>8</v>
      </c>
      <c r="CF23">
        <v>0</v>
      </c>
      <c r="CG23">
        <v>10</v>
      </c>
      <c r="CH23">
        <v>10</v>
      </c>
      <c r="CI23">
        <v>0</v>
      </c>
      <c r="CJ23">
        <v>0</v>
      </c>
      <c r="CL23">
        <v>13</v>
      </c>
      <c r="CM23">
        <v>3</v>
      </c>
      <c r="CN23">
        <v>3</v>
      </c>
      <c r="CO23">
        <v>13</v>
      </c>
      <c r="CP23">
        <v>13</v>
      </c>
      <c r="CQ23">
        <v>1</v>
      </c>
      <c r="CR23">
        <v>10</v>
      </c>
      <c r="CS23">
        <v>2</v>
      </c>
      <c r="CT23">
        <v>12</v>
      </c>
      <c r="CU23">
        <v>2</v>
      </c>
      <c r="CV23">
        <v>10</v>
      </c>
      <c r="CW23">
        <v>3</v>
      </c>
      <c r="CX23">
        <v>14</v>
      </c>
      <c r="CY23">
        <v>13</v>
      </c>
      <c r="CZ23">
        <v>4</v>
      </c>
      <c r="DA23">
        <v>4</v>
      </c>
      <c r="DC23">
        <f>((0/10)*100)</f>
        <v>0</v>
      </c>
      <c r="DD23">
        <f>((0/10)*100)</f>
        <v>0</v>
      </c>
      <c r="DE23">
        <f>((10/10)*100)</f>
        <v>100</v>
      </c>
      <c r="DF23">
        <f>((0/10)*100)</f>
        <v>0</v>
      </c>
      <c r="DG23">
        <f>((8/10)*100)</f>
        <v>80</v>
      </c>
      <c r="DH23">
        <f>((0/10)*100)</f>
        <v>0</v>
      </c>
      <c r="DI23">
        <f>((0/10)*100)</f>
        <v>0</v>
      </c>
      <c r="DJ23">
        <f>((8/10)*100)</f>
        <v>80</v>
      </c>
      <c r="DK23">
        <f>((0/10)*100)</f>
        <v>0</v>
      </c>
      <c r="DL23">
        <f>((10/10)*100)</f>
        <v>100</v>
      </c>
      <c r="DM23">
        <f>((0/10)*100)</f>
        <v>0</v>
      </c>
      <c r="DN23">
        <f>((0/10)*100)</f>
        <v>0</v>
      </c>
      <c r="DP23">
        <f>((3/13)*100)</f>
        <v>23.076923076923077</v>
      </c>
      <c r="DQ23">
        <f>((3/13)*100)</f>
        <v>23.076923076923077</v>
      </c>
      <c r="DR23">
        <f>((13/13)*100)</f>
        <v>100</v>
      </c>
      <c r="DS23">
        <f>((1/13)*100)</f>
        <v>7.6923076923076925</v>
      </c>
      <c r="DT23">
        <f>((10/13)*100)</f>
        <v>76.923076923076934</v>
      </c>
      <c r="DU23">
        <f>((2/13)*100)</f>
        <v>15.384615384615385</v>
      </c>
      <c r="DV23">
        <f>((2/12)*100)</f>
        <v>16.666666666666664</v>
      </c>
      <c r="DW23">
        <f>((10/12)*100)</f>
        <v>83.333333333333343</v>
      </c>
      <c r="DX23">
        <f>((3/12)*100)</f>
        <v>25</v>
      </c>
      <c r="DY23">
        <f>((13/14)*100)</f>
        <v>92.857142857142861</v>
      </c>
      <c r="DZ23">
        <f>((4/14)*100)</f>
        <v>28.571428571428569</v>
      </c>
      <c r="EA23">
        <f>((4/14)*100)</f>
        <v>28.571428571428569</v>
      </c>
    </row>
    <row r="24" spans="1:131" x14ac:dyDescent="0.25">
      <c r="A24">
        <v>130.88036400000001</v>
      </c>
      <c r="B24">
        <v>8.1494230000000005</v>
      </c>
      <c r="C24">
        <v>122.99398500000001</v>
      </c>
      <c r="D24">
        <v>5.9446909999999997</v>
      </c>
      <c r="E24">
        <v>110.80962000000001</v>
      </c>
      <c r="F24">
        <v>10.142687</v>
      </c>
      <c r="G24">
        <v>119.00848100000002</v>
      </c>
      <c r="H24">
        <v>5.3628330000000002</v>
      </c>
      <c r="K24">
        <f>(11/200)</f>
        <v>5.5E-2</v>
      </c>
      <c r="L24">
        <f>(10/200)</f>
        <v>0.05</v>
      </c>
      <c r="M24">
        <f>(14/200)</f>
        <v>7.0000000000000007E-2</v>
      </c>
      <c r="N24">
        <f>(10/200)</f>
        <v>0.05</v>
      </c>
      <c r="P24">
        <f>(14/200)</f>
        <v>7.0000000000000007E-2</v>
      </c>
      <c r="Q24">
        <f>(15/200)</f>
        <v>7.4999999999999997E-2</v>
      </c>
      <c r="R24">
        <f>(12/200)</f>
        <v>0.06</v>
      </c>
      <c r="S24">
        <f>(15/200)</f>
        <v>7.4999999999999997E-2</v>
      </c>
      <c r="U24">
        <f>0.055+0.07</f>
        <v>0.125</v>
      </c>
      <c r="V24">
        <f>0.05+0.075</f>
        <v>0.125</v>
      </c>
      <c r="W24">
        <f>0.07+0.06</f>
        <v>0.13</v>
      </c>
      <c r="X24">
        <f>0.05+0.075</f>
        <v>0.125</v>
      </c>
      <c r="Z24">
        <f>SQRT((ABS($A$25-$A$24)^2+(ABS($B$25-$B$24)^2)))</f>
        <v>23.878409799147533</v>
      </c>
      <c r="AA24">
        <f>SQRT((ABS($C$25-$C$24)^2+(ABS($D$25-$D$24)^2)))</f>
        <v>14.548681998668679</v>
      </c>
      <c r="AB24">
        <f>SQRT((ABS($E$25-$E$24)^2+(ABS($F$25-$F$24)^2)))</f>
        <v>17.161540820088376</v>
      </c>
      <c r="AC24">
        <f>SQRT((ABS($G$25-$G$24)^2+(ABS($H$25-$H$24)^2)))</f>
        <v>15.473478064248258</v>
      </c>
      <c r="AJ24">
        <f>1/0.125</f>
        <v>8</v>
      </c>
      <c r="AK24">
        <f>1/0.125</f>
        <v>8</v>
      </c>
      <c r="AL24">
        <f>1/0.13</f>
        <v>7.6923076923076916</v>
      </c>
      <c r="AM24">
        <f>1/0.125</f>
        <v>8</v>
      </c>
      <c r="AO24">
        <f t="shared" si="6"/>
        <v>191.02727839318027</v>
      </c>
      <c r="AP24">
        <f t="shared" si="7"/>
        <v>116.38945598934943</v>
      </c>
      <c r="AQ24">
        <f t="shared" si="8"/>
        <v>132.01185246221829</v>
      </c>
      <c r="AR24">
        <f t="shared" si="9"/>
        <v>123.78782451398607</v>
      </c>
      <c r="AV24">
        <f>((0.055/0.125)*100)</f>
        <v>44</v>
      </c>
      <c r="AW24">
        <f>((0.05/0.125)*100)</f>
        <v>40</v>
      </c>
      <c r="AX24">
        <f>((0.07/0.13)*100)</f>
        <v>53.846153846153854</v>
      </c>
      <c r="AY24">
        <f>((0.05/0.125)*100)</f>
        <v>40</v>
      </c>
      <c r="BA24">
        <f>((0.07/0.125)*100)</f>
        <v>56.000000000000007</v>
      </c>
      <c r="BB24">
        <f>((0.075/0.125)*100)</f>
        <v>60</v>
      </c>
      <c r="BC24">
        <f>((0.06/0.13)*100)</f>
        <v>46.153846153846153</v>
      </c>
      <c r="BD24">
        <f>((0.075/0.125)*100)</f>
        <v>60</v>
      </c>
      <c r="BF24">
        <f>ABS($B$24-$D$24)</f>
        <v>2.2047320000000008</v>
      </c>
      <c r="BG24">
        <f>ABS($F$24-$H$24)</f>
        <v>4.7798540000000003</v>
      </c>
      <c r="BL24">
        <f>SQRT((ABS($A$24-$E$25)^2+(ABS($B$24-$F$25)^2)))</f>
        <v>3.0136598748140258</v>
      </c>
      <c r="BM24">
        <f>SQRT((ABS($C$24-$G$24)^2+(ABS($D$24-$H$24)^2)))</f>
        <v>4.0277538239296522</v>
      </c>
      <c r="BO24">
        <f>SQRT((ABS($A$24-$G$24)^2+(ABS($B$24-$H$24)^2)))</f>
        <v>12.194535243041816</v>
      </c>
      <c r="BP24">
        <f>SQRT((ABS($C$24-$E$24)^2+(ABS($D$24-$F$24)^2)))</f>
        <v>12.887277480881716</v>
      </c>
      <c r="BR24">
        <f>DEGREES(ACOS((9.00926718747008^2+17.5256226177517^2-9.88732868591516^2)/(2*9.00926718747008*17.5256226177517)))</f>
        <v>23.05913439133634</v>
      </c>
      <c r="BS24">
        <f>DEGREES(ACOS((8.46955785773792^2+14.8512921919057^2-8.21282909067866^2)/(2*8.46955785773792*14.8512921919057)))</f>
        <v>26.64911810630651</v>
      </c>
      <c r="BU24">
        <v>11</v>
      </c>
      <c r="BV24">
        <v>0</v>
      </c>
      <c r="BW24">
        <v>1</v>
      </c>
      <c r="BX24">
        <v>10</v>
      </c>
      <c r="BY24">
        <v>10</v>
      </c>
      <c r="BZ24">
        <v>0</v>
      </c>
      <c r="CA24">
        <v>10</v>
      </c>
      <c r="CB24">
        <v>0</v>
      </c>
      <c r="CC24">
        <v>14</v>
      </c>
      <c r="CD24">
        <v>1</v>
      </c>
      <c r="CE24">
        <v>10</v>
      </c>
      <c r="CF24">
        <v>0</v>
      </c>
      <c r="CG24">
        <v>10</v>
      </c>
      <c r="CH24">
        <v>10</v>
      </c>
      <c r="CI24">
        <v>0</v>
      </c>
      <c r="CJ24">
        <v>0</v>
      </c>
      <c r="CL24">
        <v>14</v>
      </c>
      <c r="CM24">
        <v>4</v>
      </c>
      <c r="CN24">
        <v>1</v>
      </c>
      <c r="CO24">
        <v>14</v>
      </c>
      <c r="CP24">
        <v>15</v>
      </c>
      <c r="CQ24">
        <v>5</v>
      </c>
      <c r="CR24">
        <v>12</v>
      </c>
      <c r="CS24">
        <v>5</v>
      </c>
      <c r="CT24">
        <v>12</v>
      </c>
      <c r="CU24">
        <v>2</v>
      </c>
      <c r="CV24">
        <v>12</v>
      </c>
      <c r="CW24">
        <v>2</v>
      </c>
      <c r="CX24">
        <v>15</v>
      </c>
      <c r="CY24">
        <v>14</v>
      </c>
      <c r="CZ24">
        <v>5</v>
      </c>
      <c r="DA24">
        <v>1</v>
      </c>
      <c r="DC24">
        <f>((0/11)*100)</f>
        <v>0</v>
      </c>
      <c r="DD24">
        <f>((1/11)*100)</f>
        <v>9.0909090909090917</v>
      </c>
      <c r="DE24">
        <f>((10/11)*100)</f>
        <v>90.909090909090907</v>
      </c>
      <c r="DF24">
        <f>((0/10)*100)</f>
        <v>0</v>
      </c>
      <c r="DG24">
        <f>((10/10)*100)</f>
        <v>100</v>
      </c>
      <c r="DH24">
        <f>((0/10)*100)</f>
        <v>0</v>
      </c>
      <c r="DI24">
        <f>((1/14)*100)</f>
        <v>7.1428571428571423</v>
      </c>
      <c r="DJ24">
        <f>((10/14)*100)</f>
        <v>71.428571428571431</v>
      </c>
      <c r="DK24">
        <f>((0/14)*100)</f>
        <v>0</v>
      </c>
      <c r="DL24">
        <f>((10/10)*100)</f>
        <v>100</v>
      </c>
      <c r="DM24">
        <f>((0/10)*100)</f>
        <v>0</v>
      </c>
      <c r="DN24">
        <f>((0/10)*100)</f>
        <v>0</v>
      </c>
      <c r="DP24">
        <f>((4/14)*100)</f>
        <v>28.571428571428569</v>
      </c>
      <c r="DQ24">
        <f>((1/14)*100)</f>
        <v>7.1428571428571423</v>
      </c>
      <c r="DR24">
        <f>((14/14)*100)</f>
        <v>100</v>
      </c>
      <c r="DS24">
        <f>((5/15)*100)</f>
        <v>33.333333333333329</v>
      </c>
      <c r="DT24">
        <f>((12/15)*100)</f>
        <v>80</v>
      </c>
      <c r="DU24">
        <f>((5/15)*100)</f>
        <v>33.333333333333329</v>
      </c>
      <c r="DV24">
        <f>((2/12)*100)</f>
        <v>16.666666666666664</v>
      </c>
      <c r="DW24">
        <f>((12/12)*100)</f>
        <v>100</v>
      </c>
      <c r="DX24">
        <f>((2/12)*100)</f>
        <v>16.666666666666664</v>
      </c>
      <c r="DY24">
        <f>((14/15)*100)</f>
        <v>93.333333333333329</v>
      </c>
      <c r="DZ24">
        <f>((5/15)*100)</f>
        <v>33.333333333333329</v>
      </c>
      <c r="EA24">
        <f>((1/15)*100)</f>
        <v>6.666666666666667</v>
      </c>
    </row>
    <row r="25" spans="1:131" x14ac:dyDescent="0.25">
      <c r="A25">
        <v>154.75271900000001</v>
      </c>
      <c r="B25">
        <v>8.6871229999999997</v>
      </c>
      <c r="C25">
        <v>137.54011600000001</v>
      </c>
      <c r="D25">
        <v>5.672256</v>
      </c>
      <c r="E25">
        <v>127.903222</v>
      </c>
      <c r="F25">
        <v>8.6171530000000001</v>
      </c>
      <c r="G25">
        <v>134.42390500000002</v>
      </c>
      <c r="H25">
        <v>4.0237189999999998</v>
      </c>
      <c r="K25">
        <f>(11/200)</f>
        <v>5.5E-2</v>
      </c>
      <c r="L25">
        <f>(10/200)</f>
        <v>0.05</v>
      </c>
      <c r="M25">
        <f>(13/200)</f>
        <v>6.5000000000000002E-2</v>
      </c>
      <c r="N25">
        <f>(10/200)</f>
        <v>0.05</v>
      </c>
      <c r="P25">
        <f>(12/200)</f>
        <v>0.06</v>
      </c>
      <c r="Q25">
        <f>(13/200)</f>
        <v>6.5000000000000002E-2</v>
      </c>
      <c r="R25">
        <f>(11/200)</f>
        <v>5.5E-2</v>
      </c>
      <c r="S25">
        <f>(14/200)</f>
        <v>7.0000000000000007E-2</v>
      </c>
      <c r="U25">
        <f>0.055+0.06</f>
        <v>0.11499999999999999</v>
      </c>
      <c r="V25">
        <f>0.05+0.065</f>
        <v>0.115</v>
      </c>
      <c r="W25">
        <f>0.065+0.055</f>
        <v>0.12</v>
      </c>
      <c r="X25">
        <f>0.05+0.07</f>
        <v>0.12000000000000001</v>
      </c>
      <c r="Z25">
        <f>SQRT((ABS($A$26-$A$25)^2+(ABS($B$26-$B$25)^2)))</f>
        <v>13.249173108693574</v>
      </c>
      <c r="AA25">
        <f>SQRT((ABS($C$26-$C$25)^2+(ABS($D$26-$D$25)^2)))</f>
        <v>23.176726155377612</v>
      </c>
      <c r="AB25">
        <f>SQRT((ABS($E$26-$E$25)^2+(ABS($F$26-$F$25)^2)))</f>
        <v>25.053215772975136</v>
      </c>
      <c r="AC25">
        <f>SQRT((ABS($G$26-$G$25)^2+(ABS($H$26-$H$25)^2)))</f>
        <v>24.149787738501061</v>
      </c>
      <c r="AJ25">
        <f>1/0.115</f>
        <v>8.695652173913043</v>
      </c>
      <c r="AK25">
        <f>1/0.115</f>
        <v>8.695652173913043</v>
      </c>
      <c r="AL25">
        <f>1/0.12</f>
        <v>8.3333333333333339</v>
      </c>
      <c r="AM25">
        <f>1/0.12</f>
        <v>8.3333333333333339</v>
      </c>
      <c r="AO25">
        <f t="shared" si="6"/>
        <v>115.21020094516152</v>
      </c>
      <c r="AP25">
        <f t="shared" si="7"/>
        <v>201.53674917719661</v>
      </c>
      <c r="AQ25">
        <f t="shared" si="8"/>
        <v>208.77679810812614</v>
      </c>
      <c r="AR25">
        <f t="shared" si="9"/>
        <v>201.2482311541755</v>
      </c>
      <c r="AV25">
        <f>((0.055/0.115)*100)</f>
        <v>47.826086956521735</v>
      </c>
      <c r="AW25">
        <f>((0.05/0.115)*100)</f>
        <v>43.478260869565219</v>
      </c>
      <c r="AX25">
        <f>((0.065/0.12)*100)</f>
        <v>54.166666666666671</v>
      </c>
      <c r="AY25">
        <f>((0.05/0.12)*100)</f>
        <v>41.666666666666671</v>
      </c>
      <c r="BA25">
        <f>((0.06/0.115)*100)</f>
        <v>52.173913043478258</v>
      </c>
      <c r="BB25">
        <f>((0.065/0.115)*100)</f>
        <v>56.521739130434781</v>
      </c>
      <c r="BC25">
        <f>((0.055/0.12)*100)</f>
        <v>45.833333333333336</v>
      </c>
      <c r="BD25">
        <f>((0.07/0.12)*100)</f>
        <v>58.333333333333336</v>
      </c>
      <c r="BF25">
        <f>ABS($B$25-$D$25)</f>
        <v>3.0148669999999997</v>
      </c>
      <c r="BG25">
        <f>ABS($F$25-$H$25)</f>
        <v>4.5934340000000002</v>
      </c>
      <c r="BL25">
        <f>SQRT((ABS($A$25-$E$26)^2+(ABS($B$25-$F$26)^2)))</f>
        <v>1.7989226467374977</v>
      </c>
      <c r="BM25">
        <f>SQRT((ABS($C$25-$G$25)^2+(ABS($D$25-$H$25)^2)))</f>
        <v>3.5254000109051389</v>
      </c>
      <c r="BO25">
        <f>SQRT((ABS($A$25-$G$25)^2+(ABS($B$25-$H$25)^2)))</f>
        <v>20.856845770964789</v>
      </c>
      <c r="BP25">
        <f>SQRT((ABS($C$25-$E$25)^2+(ABS($D$25-$F$25)^2)))</f>
        <v>10.076812209614966</v>
      </c>
      <c r="BR25">
        <f>DEGREES(ACOS((7.99853136971957^2+15.2705857250789^2-9.63751907850667^2)/(2*7.99853136971957*15.2705857250789)))</f>
        <v>33.252670044194026</v>
      </c>
      <c r="BS25">
        <f>DEGREES(ACOS((9.48302060774315^2+16.9008152511704^2-9.00926718747008^2)/(2*9.48302060774315*16.9008152511704)))</f>
        <v>23.30085581364461</v>
      </c>
      <c r="BU25">
        <v>11</v>
      </c>
      <c r="BV25">
        <v>0</v>
      </c>
      <c r="BW25">
        <v>2</v>
      </c>
      <c r="BX25">
        <v>9</v>
      </c>
      <c r="BY25">
        <v>10</v>
      </c>
      <c r="BZ25">
        <v>0</v>
      </c>
      <c r="CA25">
        <v>9</v>
      </c>
      <c r="CB25">
        <v>0</v>
      </c>
      <c r="CC25">
        <v>13</v>
      </c>
      <c r="CD25">
        <v>2</v>
      </c>
      <c r="CE25">
        <v>9</v>
      </c>
      <c r="CF25">
        <v>0</v>
      </c>
      <c r="CG25">
        <v>10</v>
      </c>
      <c r="CH25">
        <v>9</v>
      </c>
      <c r="CI25">
        <v>1</v>
      </c>
      <c r="CJ25">
        <v>0</v>
      </c>
      <c r="CL25">
        <v>12</v>
      </c>
      <c r="CM25">
        <v>2</v>
      </c>
      <c r="CN25">
        <v>1</v>
      </c>
      <c r="CO25">
        <v>12</v>
      </c>
      <c r="CP25">
        <v>13</v>
      </c>
      <c r="CQ25">
        <v>2</v>
      </c>
      <c r="CR25">
        <v>10</v>
      </c>
      <c r="CS25">
        <v>3</v>
      </c>
      <c r="CT25">
        <v>11</v>
      </c>
      <c r="CU25">
        <v>1</v>
      </c>
      <c r="CV25">
        <v>10</v>
      </c>
      <c r="CW25">
        <v>1</v>
      </c>
      <c r="CX25">
        <v>14</v>
      </c>
      <c r="CY25">
        <v>12</v>
      </c>
      <c r="CZ25">
        <v>4</v>
      </c>
      <c r="DA25">
        <v>1</v>
      </c>
      <c r="DC25">
        <f>((0/11)*100)</f>
        <v>0</v>
      </c>
      <c r="DD25">
        <f>((2/11)*100)</f>
        <v>18.181818181818183</v>
      </c>
      <c r="DE25">
        <f>((9/11)*100)</f>
        <v>81.818181818181827</v>
      </c>
      <c r="DF25">
        <f>((0/10)*100)</f>
        <v>0</v>
      </c>
      <c r="DG25">
        <f>((9/10)*100)</f>
        <v>90</v>
      </c>
      <c r="DH25">
        <f>((0/10)*100)</f>
        <v>0</v>
      </c>
      <c r="DI25">
        <f>((2/13)*100)</f>
        <v>15.384615384615385</v>
      </c>
      <c r="DJ25">
        <f>((9/13)*100)</f>
        <v>69.230769230769226</v>
      </c>
      <c r="DK25">
        <f>((0/13)*100)</f>
        <v>0</v>
      </c>
      <c r="DL25">
        <f>((9/10)*100)</f>
        <v>90</v>
      </c>
      <c r="DM25">
        <f>((1/10)*100)</f>
        <v>10</v>
      </c>
      <c r="DN25">
        <f>((0/10)*100)</f>
        <v>0</v>
      </c>
      <c r="DP25">
        <f>((2/12)*100)</f>
        <v>16.666666666666664</v>
      </c>
      <c r="DQ25">
        <f>((1/12)*100)</f>
        <v>8.3333333333333321</v>
      </c>
      <c r="DR25">
        <f>((12/12)*100)</f>
        <v>100</v>
      </c>
      <c r="DS25">
        <f>((2/13)*100)</f>
        <v>15.384615384615385</v>
      </c>
      <c r="DT25">
        <f>((10/13)*100)</f>
        <v>76.923076923076934</v>
      </c>
      <c r="DU25">
        <f>((3/13)*100)</f>
        <v>23.076923076923077</v>
      </c>
      <c r="DV25">
        <f>((1/11)*100)</f>
        <v>9.0909090909090917</v>
      </c>
      <c r="DW25">
        <f>((10/11)*100)</f>
        <v>90.909090909090907</v>
      </c>
      <c r="DX25">
        <f>((1/11)*100)</f>
        <v>9.0909090909090917</v>
      </c>
      <c r="DY25">
        <f>((12/14)*100)</f>
        <v>85.714285714285708</v>
      </c>
      <c r="DZ25">
        <f>((4/14)*100)</f>
        <v>28.571428571428569</v>
      </c>
      <c r="EA25">
        <f>((1/14)*100)</f>
        <v>7.1428571428571423</v>
      </c>
    </row>
    <row r="26" spans="1:131" x14ac:dyDescent="0.25">
      <c r="A26">
        <v>167.97351900000001</v>
      </c>
      <c r="B26">
        <v>9.5537460000000003</v>
      </c>
      <c r="C26">
        <v>160.69428500000001</v>
      </c>
      <c r="D26">
        <v>6.6945540000000001</v>
      </c>
      <c r="E26">
        <v>152.956423</v>
      </c>
      <c r="F26">
        <v>8.5899459999999994</v>
      </c>
      <c r="G26">
        <v>158.554056</v>
      </c>
      <c r="H26">
        <v>4.9974030000000003</v>
      </c>
      <c r="K26">
        <f>(10/200)</f>
        <v>0.05</v>
      </c>
      <c r="L26">
        <f>(12/200)</f>
        <v>0.06</v>
      </c>
      <c r="M26">
        <f>(12/200)</f>
        <v>0.06</v>
      </c>
      <c r="N26">
        <f>(9/200)</f>
        <v>4.4999999999999998E-2</v>
      </c>
      <c r="P26">
        <f>(14/200)</f>
        <v>7.0000000000000007E-2</v>
      </c>
      <c r="Q26">
        <f>(13/200)</f>
        <v>6.5000000000000002E-2</v>
      </c>
      <c r="R26">
        <f>(12/200)</f>
        <v>0.06</v>
      </c>
      <c r="S26">
        <f>(16/200)</f>
        <v>0.08</v>
      </c>
      <c r="U26">
        <f>0.05+0.07</f>
        <v>0.12000000000000001</v>
      </c>
      <c r="V26">
        <f>0.06+0.065</f>
        <v>0.125</v>
      </c>
      <c r="W26">
        <f>0.06+0.06</f>
        <v>0.12</v>
      </c>
      <c r="X26">
        <f>0.045+0.08</f>
        <v>0.125</v>
      </c>
      <c r="Z26">
        <f>SQRT((ABS($A$27-$A$26)^2+(ABS($B$27-$B$26)^2)))</f>
        <v>16.339482421861508</v>
      </c>
      <c r="AA26">
        <f>SQRT((ABS($C$27-$C$26)^2+(ABS($D$27-$D$26)^2)))</f>
        <v>14.892893294822629</v>
      </c>
      <c r="AB26">
        <f>SQRT((ABS($E$27-$E$26)^2+(ABS($F$27-$F$26)^2)))</f>
        <v>12.944058183618596</v>
      </c>
      <c r="AC26">
        <f>SQRT((ABS($G$27-$G$26)^2+(ABS($H$27-$H$26)^2)))</f>
        <v>14.85129219190571</v>
      </c>
      <c r="AJ26">
        <f>1/0.12</f>
        <v>8.3333333333333339</v>
      </c>
      <c r="AK26">
        <f>1/0.125</f>
        <v>8</v>
      </c>
      <c r="AL26">
        <f>1/0.12</f>
        <v>8.3333333333333339</v>
      </c>
      <c r="AM26">
        <f>1/0.125</f>
        <v>8</v>
      </c>
      <c r="AO26">
        <f t="shared" si="6"/>
        <v>136.16235351551256</v>
      </c>
      <c r="AP26">
        <f t="shared" si="7"/>
        <v>119.14314635858103</v>
      </c>
      <c r="AQ26">
        <f t="shared" si="8"/>
        <v>107.86715153015497</v>
      </c>
      <c r="AR26">
        <f t="shared" si="9"/>
        <v>118.81033753524568</v>
      </c>
      <c r="AV26">
        <f>((0.05/0.12)*100)</f>
        <v>41.666666666666671</v>
      </c>
      <c r="AW26">
        <f>((0.06/0.125)*100)</f>
        <v>48</v>
      </c>
      <c r="AX26">
        <f>((0.06/0.12)*100)</f>
        <v>50</v>
      </c>
      <c r="AY26">
        <f>((0.045/0.125)*100)</f>
        <v>36</v>
      </c>
      <c r="BA26">
        <f>((0.07/0.12)*100)</f>
        <v>58.333333333333336</v>
      </c>
      <c r="BB26">
        <f>((0.065/0.125)*100)</f>
        <v>52</v>
      </c>
      <c r="BC26">
        <f>((0.06/0.12)*100)</f>
        <v>50</v>
      </c>
      <c r="BD26">
        <f>((0.08/0.125)*100)</f>
        <v>64</v>
      </c>
      <c r="BF26">
        <f>ABS($B$26-$D$26)</f>
        <v>2.8591920000000002</v>
      </c>
      <c r="BG26">
        <f>ABS($F$26-$H$26)</f>
        <v>3.5925429999999992</v>
      </c>
      <c r="BL26">
        <f>SQRT((ABS($A$26-$E$27)^2+(ABS($B$26-$F$27)^2)))</f>
        <v>2.1127512658465295</v>
      </c>
      <c r="BM26">
        <f>SQRT((ABS($C$26-$G$26)^2+(ABS($D$26-$H$26)^2)))</f>
        <v>2.7314651177055183</v>
      </c>
      <c r="BO26">
        <f>SQRT((ABS($A$26-$G$26)^2+(ABS($B$26-$H$26)^2)))</f>
        <v>10.463581831381553</v>
      </c>
      <c r="BP26">
        <f>SQRT((ABS($C$26-$E$26)^2+(ABS($D$26-$F$26)^2)))</f>
        <v>7.9666190548254603</v>
      </c>
      <c r="BR26">
        <f>DEGREES(ACOS((8.07637445396269^2+14.7579833287949^2-8.58998382971063^2)/(2*8.07637445396269*14.7579833287949)))</f>
        <v>28.628738625125376</v>
      </c>
      <c r="BS26">
        <f>DEGREES(ACOS((9.88732868591516^2+16.08770833635^2-7.99853136971957^2)/(2*9.88732868591516*16.08770833635)))</f>
        <v>23.111333971500585</v>
      </c>
      <c r="BU26">
        <v>10</v>
      </c>
      <c r="BV26">
        <v>0</v>
      </c>
      <c r="BW26">
        <v>1</v>
      </c>
      <c r="BX26">
        <v>7</v>
      </c>
      <c r="BY26">
        <v>12</v>
      </c>
      <c r="BZ26">
        <v>0</v>
      </c>
      <c r="CA26">
        <v>9</v>
      </c>
      <c r="CB26">
        <v>1</v>
      </c>
      <c r="CC26">
        <v>12</v>
      </c>
      <c r="CD26">
        <v>1</v>
      </c>
      <c r="CE26">
        <v>9</v>
      </c>
      <c r="CF26">
        <v>0</v>
      </c>
      <c r="CG26">
        <v>9</v>
      </c>
      <c r="CH26">
        <v>7</v>
      </c>
      <c r="CI26">
        <v>2</v>
      </c>
      <c r="CJ26">
        <v>0</v>
      </c>
      <c r="CL26">
        <v>14</v>
      </c>
      <c r="CM26">
        <v>2</v>
      </c>
      <c r="CN26">
        <v>3</v>
      </c>
      <c r="CO26">
        <v>13</v>
      </c>
      <c r="CP26">
        <v>13</v>
      </c>
      <c r="CQ26">
        <v>2</v>
      </c>
      <c r="CR26">
        <v>9</v>
      </c>
      <c r="CS26">
        <v>4</v>
      </c>
      <c r="CT26">
        <v>12</v>
      </c>
      <c r="CU26">
        <v>3</v>
      </c>
      <c r="CV26">
        <v>9</v>
      </c>
      <c r="CW26">
        <v>2</v>
      </c>
      <c r="CX26">
        <v>16</v>
      </c>
      <c r="CY26">
        <v>13</v>
      </c>
      <c r="CZ26">
        <v>5</v>
      </c>
      <c r="DA26">
        <v>4</v>
      </c>
      <c r="DC26">
        <f>((0/10)*100)</f>
        <v>0</v>
      </c>
      <c r="DD26">
        <f>((1/10)*100)</f>
        <v>10</v>
      </c>
      <c r="DE26">
        <f>((7/10)*100)</f>
        <v>70</v>
      </c>
      <c r="DF26">
        <f>((0/12)*100)</f>
        <v>0</v>
      </c>
      <c r="DG26">
        <f>((9/12)*100)</f>
        <v>75</v>
      </c>
      <c r="DH26">
        <f>((1/12)*100)</f>
        <v>8.3333333333333321</v>
      </c>
      <c r="DI26">
        <f>((1/12)*100)</f>
        <v>8.3333333333333321</v>
      </c>
      <c r="DJ26">
        <f>((9/12)*100)</f>
        <v>75</v>
      </c>
      <c r="DK26">
        <f>((0/12)*100)</f>
        <v>0</v>
      </c>
      <c r="DL26">
        <f>((7/9)*100)</f>
        <v>77.777777777777786</v>
      </c>
      <c r="DM26">
        <f>((2/9)*100)</f>
        <v>22.222222222222221</v>
      </c>
      <c r="DN26">
        <f>((0/9)*100)</f>
        <v>0</v>
      </c>
      <c r="DP26">
        <f>((2/14)*100)</f>
        <v>14.285714285714285</v>
      </c>
      <c r="DQ26">
        <f>((3/14)*100)</f>
        <v>21.428571428571427</v>
      </c>
      <c r="DR26">
        <f>((13/14)*100)</f>
        <v>92.857142857142861</v>
      </c>
      <c r="DS26">
        <f>((2/13)*100)</f>
        <v>15.384615384615385</v>
      </c>
      <c r="DT26">
        <f>((9/13)*100)</f>
        <v>69.230769230769226</v>
      </c>
      <c r="DU26">
        <f>((4/13)*100)</f>
        <v>30.76923076923077</v>
      </c>
      <c r="DV26">
        <f>((3/12)*100)</f>
        <v>25</v>
      </c>
      <c r="DW26">
        <f>((9/12)*100)</f>
        <v>75</v>
      </c>
      <c r="DX26">
        <f>((2/12)*100)</f>
        <v>16.666666666666664</v>
      </c>
      <c r="DY26">
        <f>((13/16)*100)</f>
        <v>81.25</v>
      </c>
      <c r="DZ26">
        <f>((5/16)*100)</f>
        <v>31.25</v>
      </c>
      <c r="EA26">
        <f>((4/16)*100)</f>
        <v>25</v>
      </c>
    </row>
    <row r="27" spans="1:131" x14ac:dyDescent="0.25">
      <c r="A27">
        <v>184.31288799999999</v>
      </c>
      <c r="B27">
        <v>9.4928650000000001</v>
      </c>
      <c r="C27">
        <v>175.584923</v>
      </c>
      <c r="D27">
        <v>6.9537269999999998</v>
      </c>
      <c r="E27">
        <v>165.88412499999998</v>
      </c>
      <c r="F27">
        <v>9.240456</v>
      </c>
      <c r="G27">
        <v>173.37896799999999</v>
      </c>
      <c r="H27">
        <v>5.882199</v>
      </c>
      <c r="K27">
        <f>(11/200)</f>
        <v>5.5E-2</v>
      </c>
      <c r="L27">
        <f>(12/200)</f>
        <v>0.06</v>
      </c>
      <c r="M27">
        <f>(12/200)</f>
        <v>0.06</v>
      </c>
      <c r="N27">
        <f>(12/200)</f>
        <v>0.06</v>
      </c>
      <c r="P27">
        <f>(13/200)</f>
        <v>6.5000000000000002E-2</v>
      </c>
      <c r="Q27">
        <f>(12/200)</f>
        <v>0.06</v>
      </c>
      <c r="R27">
        <f>(12/200)</f>
        <v>0.06</v>
      </c>
      <c r="S27">
        <f>(12/200)</f>
        <v>0.06</v>
      </c>
      <c r="U27">
        <f>0.055+0.065</f>
        <v>0.12</v>
      </c>
      <c r="V27">
        <f>0.06+0.06</f>
        <v>0.12</v>
      </c>
      <c r="W27">
        <f>0.06+0.06</f>
        <v>0.12</v>
      </c>
      <c r="X27">
        <f>0.06+0.06</f>
        <v>0.12</v>
      </c>
      <c r="Z27">
        <f>SQRT((ABS($A$28-$A$27)^2+(ABS($B$28-$B$27)^2)))</f>
        <v>17.418536891331666</v>
      </c>
      <c r="AA27">
        <f>SQRT((ABS($C$28-$C$27)^2+(ABS($D$28-$D$27)^2)))</f>
        <v>17.977624505311539</v>
      </c>
      <c r="AB27">
        <f>SQRT((ABS($E$28-$E$27)^2+(ABS($F$28-$F$27)^2)))</f>
        <v>16.119388782162478</v>
      </c>
      <c r="AC27">
        <f>SQRT((ABS($G$28-$G$27)^2+(ABS($H$28-$H$27)^2)))</f>
        <v>16.900815251170421</v>
      </c>
      <c r="AJ27">
        <f>1/0.12</f>
        <v>8.3333333333333339</v>
      </c>
      <c r="AK27">
        <f>1/0.12</f>
        <v>8.3333333333333339</v>
      </c>
      <c r="AL27">
        <f>1/0.12</f>
        <v>8.3333333333333339</v>
      </c>
      <c r="AM27">
        <f>1/0.12</f>
        <v>8.3333333333333339</v>
      </c>
      <c r="AO27">
        <f t="shared" si="6"/>
        <v>145.15447409443055</v>
      </c>
      <c r="AP27">
        <f t="shared" si="7"/>
        <v>149.81353754426283</v>
      </c>
      <c r="AQ27">
        <f t="shared" si="8"/>
        <v>134.328239851354</v>
      </c>
      <c r="AR27">
        <f t="shared" si="9"/>
        <v>140.84012709308683</v>
      </c>
      <c r="AV27">
        <f>((0.055/0.12)*100)</f>
        <v>45.833333333333336</v>
      </c>
      <c r="AW27">
        <f>((0.06/0.12)*100)</f>
        <v>50</v>
      </c>
      <c r="AX27">
        <f>((0.06/0.12)*100)</f>
        <v>50</v>
      </c>
      <c r="AY27">
        <f>((0.06/0.12)*100)</f>
        <v>50</v>
      </c>
      <c r="BA27">
        <f>((0.065/0.12)*100)</f>
        <v>54.166666666666671</v>
      </c>
      <c r="BB27">
        <f>((0.06/0.12)*100)</f>
        <v>50</v>
      </c>
      <c r="BC27">
        <f>((0.06/0.12)*100)</f>
        <v>50</v>
      </c>
      <c r="BD27">
        <f>((0.06/0.12)*100)</f>
        <v>50</v>
      </c>
      <c r="BF27">
        <f>ABS($B$27-$D$27)</f>
        <v>2.5391380000000003</v>
      </c>
      <c r="BG27">
        <f>ABS($F$27-$H$27)</f>
        <v>3.358257</v>
      </c>
      <c r="BL27">
        <f>SQRT((ABS($A$27-$E$28)^2+(ABS($B$27-$F$28)^2)))</f>
        <v>2.3482244203859493</v>
      </c>
      <c r="BM27">
        <f>SQRT((ABS($C$27-$G$27)^2+(ABS($D$27-$H$27)^2)))</f>
        <v>2.452429350013793</v>
      </c>
      <c r="BO27">
        <f>SQRT((ABS($A$27-$G$27)^2+(ABS($B$27-$H$27)^2)))</f>
        <v>11.514665237424666</v>
      </c>
      <c r="BP27">
        <f>SQRT((ABS($C$27-$E$27)^2+(ABS($D$27-$F$27)^2)))</f>
        <v>9.9666750401648692</v>
      </c>
      <c r="BR27">
        <f>DEGREES(ACOS((9.10723608045409^2+17.3394949385814^2-9.88984845281752^2)/(2*9.10723608045409*17.3394949385814)))</f>
        <v>25.191719467190598</v>
      </c>
      <c r="BS27">
        <f>DEGREES(ACOS((9.63751907850667^2+15.424847641655^2-8.07637445396269^2)/(2*9.63751907850667*15.424847641655)))</f>
        <v>26.713900243590317</v>
      </c>
      <c r="BU27">
        <v>11</v>
      </c>
      <c r="BV27">
        <v>0</v>
      </c>
      <c r="BW27">
        <v>2</v>
      </c>
      <c r="BX27">
        <v>10</v>
      </c>
      <c r="BY27">
        <v>12</v>
      </c>
      <c r="BZ27">
        <v>0</v>
      </c>
      <c r="CA27">
        <v>9</v>
      </c>
      <c r="CB27">
        <v>2</v>
      </c>
      <c r="CC27">
        <v>12</v>
      </c>
      <c r="CD27">
        <v>2</v>
      </c>
      <c r="CE27">
        <v>9</v>
      </c>
      <c r="CF27">
        <v>1</v>
      </c>
      <c r="CG27">
        <v>12</v>
      </c>
      <c r="CH27">
        <v>10</v>
      </c>
      <c r="CI27">
        <v>2</v>
      </c>
      <c r="CJ27">
        <v>1</v>
      </c>
      <c r="CL27">
        <v>13</v>
      </c>
      <c r="CM27">
        <v>1</v>
      </c>
      <c r="CN27">
        <v>3</v>
      </c>
      <c r="CO27">
        <v>11</v>
      </c>
      <c r="CP27">
        <v>12</v>
      </c>
      <c r="CQ27">
        <v>2</v>
      </c>
      <c r="CR27">
        <v>9</v>
      </c>
      <c r="CS27">
        <v>5</v>
      </c>
      <c r="CT27">
        <v>12</v>
      </c>
      <c r="CU27">
        <v>3</v>
      </c>
      <c r="CV27">
        <v>9</v>
      </c>
      <c r="CW27">
        <v>3</v>
      </c>
      <c r="CX27">
        <v>12</v>
      </c>
      <c r="CY27">
        <v>11</v>
      </c>
      <c r="CZ27">
        <v>2</v>
      </c>
      <c r="DA27">
        <v>1</v>
      </c>
      <c r="DC27">
        <f>((0/11)*100)</f>
        <v>0</v>
      </c>
      <c r="DD27">
        <f>((2/11)*100)</f>
        <v>18.181818181818183</v>
      </c>
      <c r="DE27">
        <f>((10/11)*100)</f>
        <v>90.909090909090907</v>
      </c>
      <c r="DF27">
        <f>((0/12)*100)</f>
        <v>0</v>
      </c>
      <c r="DG27">
        <f>((9/12)*100)</f>
        <v>75</v>
      </c>
      <c r="DH27">
        <f>((2/12)*100)</f>
        <v>16.666666666666664</v>
      </c>
      <c r="DI27">
        <f>((2/12)*100)</f>
        <v>16.666666666666664</v>
      </c>
      <c r="DJ27">
        <f>((9/12)*100)</f>
        <v>75</v>
      </c>
      <c r="DK27">
        <f>((1/12)*100)</f>
        <v>8.3333333333333321</v>
      </c>
      <c r="DL27">
        <f>((10/12)*100)</f>
        <v>83.333333333333343</v>
      </c>
      <c r="DM27">
        <f>((2/12)*100)</f>
        <v>16.666666666666664</v>
      </c>
      <c r="DN27">
        <f>((1/12)*100)</f>
        <v>8.3333333333333321</v>
      </c>
      <c r="DP27">
        <f>((1/13)*100)</f>
        <v>7.6923076923076925</v>
      </c>
      <c r="DQ27">
        <f>((3/13)*100)</f>
        <v>23.076923076923077</v>
      </c>
      <c r="DR27">
        <f>((11/13)*100)</f>
        <v>84.615384615384613</v>
      </c>
      <c r="DS27">
        <f>((2/12)*100)</f>
        <v>16.666666666666664</v>
      </c>
      <c r="DT27">
        <f>((9/12)*100)</f>
        <v>75</v>
      </c>
      <c r="DU27">
        <f>((5/12)*100)</f>
        <v>41.666666666666671</v>
      </c>
      <c r="DV27">
        <f>((3/12)*100)</f>
        <v>25</v>
      </c>
      <c r="DW27">
        <f>((9/12)*100)</f>
        <v>75</v>
      </c>
      <c r="DX27">
        <f>((3/12)*100)</f>
        <v>25</v>
      </c>
      <c r="DY27">
        <f>((11/12)*100)</f>
        <v>91.666666666666657</v>
      </c>
      <c r="DZ27">
        <f>((2/12)*100)</f>
        <v>16.666666666666664</v>
      </c>
      <c r="EA27">
        <f>((1/12)*100)</f>
        <v>8.3333333333333321</v>
      </c>
    </row>
    <row r="28" spans="1:131" x14ac:dyDescent="0.25">
      <c r="A28">
        <v>201.72988699999999</v>
      </c>
      <c r="B28">
        <v>9.2614059999999991</v>
      </c>
      <c r="C28">
        <v>193.55723</v>
      </c>
      <c r="D28">
        <v>6.5165040000000003</v>
      </c>
      <c r="E28">
        <v>181.991984</v>
      </c>
      <c r="F28">
        <v>9.8500239999999994</v>
      </c>
      <c r="G28">
        <v>190.27449300000001</v>
      </c>
      <c r="H28">
        <v>6.3050360000000003</v>
      </c>
      <c r="K28">
        <f>(10/200)</f>
        <v>0.05</v>
      </c>
      <c r="L28">
        <f>(11/200)</f>
        <v>5.5E-2</v>
      </c>
      <c r="M28">
        <f>(13/200)</f>
        <v>6.5000000000000002E-2</v>
      </c>
      <c r="N28">
        <f>(11/200)</f>
        <v>5.5E-2</v>
      </c>
      <c r="P28">
        <f>(13/200)</f>
        <v>6.5000000000000002E-2</v>
      </c>
      <c r="Q28">
        <f>(12/200)</f>
        <v>0.06</v>
      </c>
      <c r="R28">
        <f>(11/200)</f>
        <v>5.5E-2</v>
      </c>
      <c r="S28">
        <f>(12/200)</f>
        <v>0.06</v>
      </c>
      <c r="U28">
        <f>0.05+0.065</f>
        <v>0.115</v>
      </c>
      <c r="V28">
        <f>0.055+0.06</f>
        <v>0.11499999999999999</v>
      </c>
      <c r="W28">
        <f>0.065+0.055</f>
        <v>0.12</v>
      </c>
      <c r="X28">
        <f>0.055+0.06</f>
        <v>0.11499999999999999</v>
      </c>
      <c r="Z28">
        <f>SQRT((ABS($A$29-$A$28)^2+(ABS($B$29-$B$28)^2)))</f>
        <v>15.585631477484704</v>
      </c>
      <c r="AA28">
        <f>SQRT((ABS($C$29-$C$28)^2+(ABS($D$29-$D$28)^2)))</f>
        <v>17.768474455088885</v>
      </c>
      <c r="AB28">
        <f>SQRT((ABS($E$29-$E$28)^2+(ABS($F$29-$F$28)^2)))</f>
        <v>17.525622617751697</v>
      </c>
      <c r="AC28">
        <f>SQRT((ABS($G$29-$G$28)^2+(ABS($H$29-$H$28)^2)))</f>
        <v>16.087708336349987</v>
      </c>
      <c r="AJ28">
        <f>1/0.115</f>
        <v>8.695652173913043</v>
      </c>
      <c r="AK28">
        <f>1/0.115</f>
        <v>8.695652173913043</v>
      </c>
      <c r="AL28">
        <f>1/0.12</f>
        <v>8.3333333333333339</v>
      </c>
      <c r="AM28">
        <f>1/0.115</f>
        <v>8.695652173913043</v>
      </c>
      <c r="AO28">
        <f t="shared" si="6"/>
        <v>135.52723023899742</v>
      </c>
      <c r="AP28">
        <f t="shared" si="7"/>
        <v>154.50847352251205</v>
      </c>
      <c r="AQ28">
        <f t="shared" si="8"/>
        <v>146.04685514793081</v>
      </c>
      <c r="AR28">
        <f t="shared" si="9"/>
        <v>139.89311596826076</v>
      </c>
      <c r="AV28">
        <f>((0.05/0.115)*100)</f>
        <v>43.478260869565219</v>
      </c>
      <c r="AW28">
        <f>((0.055/0.115)*100)</f>
        <v>47.826086956521735</v>
      </c>
      <c r="AX28">
        <f>((0.065/0.12)*100)</f>
        <v>54.166666666666671</v>
      </c>
      <c r="AY28">
        <f>((0.055/0.115)*100)</f>
        <v>47.826086956521735</v>
      </c>
      <c r="BA28">
        <f>((0.065/0.115)*100)</f>
        <v>56.521739130434781</v>
      </c>
      <c r="BB28">
        <f>((0.06/0.115)*100)</f>
        <v>52.173913043478258</v>
      </c>
      <c r="BC28">
        <f>((0.055/0.12)*100)</f>
        <v>45.833333333333336</v>
      </c>
      <c r="BD28">
        <f>((0.06/0.115)*100)</f>
        <v>52.173913043478258</v>
      </c>
      <c r="BF28">
        <f>ABS($B$28-$D$28)</f>
        <v>2.7449019999999988</v>
      </c>
      <c r="BG28">
        <f>ABS($F$28-$H$28)</f>
        <v>3.5449879999999991</v>
      </c>
      <c r="BL28">
        <f>SQRT((ABS($A$28-$E$29)^2+(ABS($B$28-$F$29)^2)))</f>
        <v>2.2806954525488421</v>
      </c>
      <c r="BM28">
        <f>SQRT((ABS($C$28-$G$28)^2+(ABS($D$28-$H$28)^2)))</f>
        <v>3.2895411421949086</v>
      </c>
      <c r="BO28">
        <f>SQRT((ABS($A$28-$G$28)^2+(ABS($B$28-$H$28)^2)))</f>
        <v>11.830730124220382</v>
      </c>
      <c r="BP28">
        <f>SQRT((ABS($C$28-$E$28)^2+(ABS($D$28-$F$28)^2)))</f>
        <v>12.036082029918044</v>
      </c>
      <c r="BR28">
        <f>DEGREES(ACOS((8.7046216287467^2+15.2458928815936^2-8.38920108477239^2)/(2*8.7046216287467*15.2458928815936)))</f>
        <v>26.356435651617275</v>
      </c>
      <c r="BS28">
        <f>DEGREES(ACOS((8.58998382971063^2+15.9122078185796^2-9.10723608045409^2)/(2*8.58998382971063*15.9122078185796)))</f>
        <v>26.782720840640188</v>
      </c>
      <c r="BU28">
        <v>10</v>
      </c>
      <c r="BV28">
        <v>0</v>
      </c>
      <c r="BW28">
        <v>2</v>
      </c>
      <c r="BX28">
        <v>9</v>
      </c>
      <c r="BY28">
        <v>11</v>
      </c>
      <c r="BZ28">
        <v>0</v>
      </c>
      <c r="CA28">
        <v>9</v>
      </c>
      <c r="CB28">
        <v>2</v>
      </c>
      <c r="CC28">
        <v>13</v>
      </c>
      <c r="CD28">
        <v>2</v>
      </c>
      <c r="CE28">
        <v>9</v>
      </c>
      <c r="CF28">
        <v>1</v>
      </c>
      <c r="CG28">
        <v>11</v>
      </c>
      <c r="CH28">
        <v>9</v>
      </c>
      <c r="CI28">
        <v>0</v>
      </c>
      <c r="CJ28">
        <v>1</v>
      </c>
      <c r="CL28">
        <v>13</v>
      </c>
      <c r="CM28">
        <v>2</v>
      </c>
      <c r="CN28">
        <v>2</v>
      </c>
      <c r="CO28">
        <v>11</v>
      </c>
      <c r="CP28">
        <v>12</v>
      </c>
      <c r="CQ28">
        <v>1</v>
      </c>
      <c r="CR28">
        <v>9</v>
      </c>
      <c r="CS28">
        <v>2</v>
      </c>
      <c r="CT28">
        <v>11</v>
      </c>
      <c r="CU28">
        <v>2</v>
      </c>
      <c r="CV28">
        <v>9</v>
      </c>
      <c r="CW28">
        <v>0</v>
      </c>
      <c r="CX28">
        <v>12</v>
      </c>
      <c r="CY28">
        <v>11</v>
      </c>
      <c r="CZ28">
        <v>3</v>
      </c>
      <c r="DA28">
        <v>0</v>
      </c>
      <c r="DC28">
        <f>((0/10)*100)</f>
        <v>0</v>
      </c>
      <c r="DD28">
        <f>((2/10)*100)</f>
        <v>20</v>
      </c>
      <c r="DE28">
        <f>((9/10)*100)</f>
        <v>90</v>
      </c>
      <c r="DF28">
        <f>((0/11)*100)</f>
        <v>0</v>
      </c>
      <c r="DG28">
        <f>((9/11)*100)</f>
        <v>81.818181818181827</v>
      </c>
      <c r="DH28">
        <f>((2/11)*100)</f>
        <v>18.181818181818183</v>
      </c>
      <c r="DI28">
        <f>((2/13)*100)</f>
        <v>15.384615384615385</v>
      </c>
      <c r="DJ28">
        <f>((9/13)*100)</f>
        <v>69.230769230769226</v>
      </c>
      <c r="DK28">
        <f>((1/13)*100)</f>
        <v>7.6923076923076925</v>
      </c>
      <c r="DL28">
        <f>((9/11)*100)</f>
        <v>81.818181818181827</v>
      </c>
      <c r="DM28">
        <f>((0/11)*100)</f>
        <v>0</v>
      </c>
      <c r="DN28">
        <f>((1/11)*100)</f>
        <v>9.0909090909090917</v>
      </c>
      <c r="DP28">
        <f>((2/13)*100)</f>
        <v>15.384615384615385</v>
      </c>
      <c r="DQ28">
        <f>((2/13)*100)</f>
        <v>15.384615384615385</v>
      </c>
      <c r="DR28">
        <f>((11/13)*100)</f>
        <v>84.615384615384613</v>
      </c>
      <c r="DS28">
        <f>((1/12)*100)</f>
        <v>8.3333333333333321</v>
      </c>
      <c r="DT28">
        <f>((9/12)*100)</f>
        <v>75</v>
      </c>
      <c r="DU28">
        <f>((2/12)*100)</f>
        <v>16.666666666666664</v>
      </c>
      <c r="DV28">
        <f>((2/11)*100)</f>
        <v>18.181818181818183</v>
      </c>
      <c r="DW28">
        <f>((9/11)*100)</f>
        <v>81.818181818181827</v>
      </c>
      <c r="DX28">
        <f>((0/11)*100)</f>
        <v>0</v>
      </c>
      <c r="DY28">
        <f>((11/12)*100)</f>
        <v>91.666666666666657</v>
      </c>
      <c r="DZ28">
        <f>((3/12)*100)</f>
        <v>25</v>
      </c>
      <c r="EA28">
        <f>((0/12)*100)</f>
        <v>0</v>
      </c>
    </row>
    <row r="29" spans="1:131" x14ac:dyDescent="0.25">
      <c r="A29">
        <v>217.28082599999999</v>
      </c>
      <c r="B29">
        <v>10.300735</v>
      </c>
      <c r="C29">
        <v>211.30439100000001</v>
      </c>
      <c r="D29">
        <v>7.386539</v>
      </c>
      <c r="E29">
        <v>199.517573</v>
      </c>
      <c r="F29">
        <v>9.8156970000000001</v>
      </c>
      <c r="G29">
        <v>206.349085</v>
      </c>
      <c r="H29">
        <v>5.6555350000000004</v>
      </c>
      <c r="K29">
        <f>(10/200)</f>
        <v>0.05</v>
      </c>
      <c r="L29">
        <f>(10/200)</f>
        <v>0.05</v>
      </c>
      <c r="M29">
        <f>(11/200)</f>
        <v>5.5E-2</v>
      </c>
      <c r="N29">
        <f>(11/200)</f>
        <v>5.5E-2</v>
      </c>
      <c r="P29">
        <f>(14/200)</f>
        <v>7.0000000000000007E-2</v>
      </c>
      <c r="Q29">
        <f>(14/200)</f>
        <v>7.0000000000000007E-2</v>
      </c>
      <c r="R29">
        <f>(11/200)</f>
        <v>5.5E-2</v>
      </c>
      <c r="S29">
        <f>(13/200)</f>
        <v>6.5000000000000002E-2</v>
      </c>
      <c r="U29">
        <f>0.05+0.07</f>
        <v>0.12000000000000001</v>
      </c>
      <c r="V29">
        <f>0.05+0.07</f>
        <v>0.12000000000000001</v>
      </c>
      <c r="W29">
        <f>0.055+0.055</f>
        <v>0.11</v>
      </c>
      <c r="X29">
        <f>0.055+0.065</f>
        <v>0.12</v>
      </c>
      <c r="Z29">
        <f>SQRT((ABS($A$30-$A$29)^2+(ABS($B$30-$B$29)^2)))</f>
        <v>14.801735753393951</v>
      </c>
      <c r="AA29">
        <f>SQRT((ABS($C$30-$C$29)^2+(ABS($D$30-$D$29)^2)))</f>
        <v>13.043296680645259</v>
      </c>
      <c r="AB29">
        <f>SQRT((ABS($E$30-$E$29)^2+(ABS($F$30-$F$29)^2)))</f>
        <v>15.27058572507892</v>
      </c>
      <c r="AC29">
        <f>SQRT((ABS($G$30-$G$29)^2+(ABS($H$30-$H$29)^2)))</f>
        <v>15.424847641654978</v>
      </c>
      <c r="AJ29">
        <f>1/0.12</f>
        <v>8.3333333333333339</v>
      </c>
      <c r="AK29">
        <f>1/0.12</f>
        <v>8.3333333333333339</v>
      </c>
      <c r="AL29">
        <f>1/0.11</f>
        <v>9.0909090909090917</v>
      </c>
      <c r="AM29">
        <f>1/0.12</f>
        <v>8.3333333333333339</v>
      </c>
      <c r="AO29">
        <f t="shared" si="6"/>
        <v>123.34779794494958</v>
      </c>
      <c r="AP29">
        <f t="shared" si="7"/>
        <v>108.69413900537715</v>
      </c>
      <c r="AQ29">
        <f t="shared" si="8"/>
        <v>138.82350659162654</v>
      </c>
      <c r="AR29">
        <f t="shared" si="9"/>
        <v>128.54039701379148</v>
      </c>
      <c r="AV29">
        <f>((0.05/0.12)*100)</f>
        <v>41.666666666666671</v>
      </c>
      <c r="AW29">
        <f>((0.05/0.12)*100)</f>
        <v>41.666666666666671</v>
      </c>
      <c r="AX29">
        <f>((0.055/0.11)*100)</f>
        <v>50</v>
      </c>
      <c r="AY29">
        <f>((0.055/0.12)*100)</f>
        <v>45.833333333333336</v>
      </c>
      <c r="BA29">
        <f>((0.07/0.12)*100)</f>
        <v>58.333333333333336</v>
      </c>
      <c r="BB29">
        <f>((0.07/0.12)*100)</f>
        <v>58.333333333333336</v>
      </c>
      <c r="BC29">
        <f>((0.055/0.11)*100)</f>
        <v>50</v>
      </c>
      <c r="BD29">
        <f>((0.065/0.12)*100)</f>
        <v>54.166666666666671</v>
      </c>
      <c r="BF29">
        <f>ABS($B$29-$D$29)</f>
        <v>2.9141959999999996</v>
      </c>
      <c r="BG29">
        <f>ABS($F$29-$H$29)</f>
        <v>4.1601619999999997</v>
      </c>
      <c r="BL29">
        <f>SQRT((ABS($A$29-$E$30)^2+(ABS($B$29-$F$30)^2)))</f>
        <v>2.5012962871377207</v>
      </c>
      <c r="BM29">
        <f>SQRT((ABS($C$29-$G$29)^2+(ABS($D$29-$H$29)^2)))</f>
        <v>5.2489458371802691</v>
      </c>
      <c r="BO29">
        <f>SQRT((ABS($A$29-$G$29)^2+(ABS($B$29-$H$29)^2)))</f>
        <v>11.8777457596583</v>
      </c>
      <c r="BP29">
        <f>SQRT((ABS($C$29-$E$29)^2+(ABS($D$29-$F$29)^2)))</f>
        <v>12.034528954391536</v>
      </c>
      <c r="BS29">
        <f>DEGREES(ACOS((9.88984845281752^2+16.8630764283414^2-8.7046216287467^2)/(2*9.88984845281752*16.8630764283414)))</f>
        <v>23.275060563236817</v>
      </c>
      <c r="BU29">
        <v>10</v>
      </c>
      <c r="BV29">
        <v>0</v>
      </c>
      <c r="BW29">
        <v>0</v>
      </c>
      <c r="BX29">
        <v>9</v>
      </c>
      <c r="BY29">
        <v>10</v>
      </c>
      <c r="BZ29">
        <v>0</v>
      </c>
      <c r="CA29">
        <v>9</v>
      </c>
      <c r="CB29">
        <v>0</v>
      </c>
      <c r="CC29">
        <v>11</v>
      </c>
      <c r="CD29">
        <v>0</v>
      </c>
      <c r="CE29">
        <v>9</v>
      </c>
      <c r="CF29">
        <v>0</v>
      </c>
      <c r="CG29">
        <v>11</v>
      </c>
      <c r="CH29">
        <v>9</v>
      </c>
      <c r="CI29">
        <v>0</v>
      </c>
      <c r="CJ29">
        <v>0</v>
      </c>
      <c r="CL29">
        <v>14</v>
      </c>
      <c r="CM29">
        <v>4</v>
      </c>
      <c r="CN29">
        <v>3</v>
      </c>
      <c r="CO29">
        <v>12</v>
      </c>
      <c r="CP29">
        <v>14</v>
      </c>
      <c r="CQ29">
        <v>4</v>
      </c>
      <c r="CR29">
        <v>10</v>
      </c>
      <c r="CS29">
        <v>3</v>
      </c>
      <c r="CT29">
        <v>11</v>
      </c>
      <c r="CU29">
        <v>3</v>
      </c>
      <c r="CV29">
        <v>10</v>
      </c>
      <c r="CW29">
        <v>1</v>
      </c>
      <c r="CX29">
        <v>13</v>
      </c>
      <c r="CY29">
        <v>12</v>
      </c>
      <c r="CZ29">
        <v>3</v>
      </c>
      <c r="DA29">
        <v>2</v>
      </c>
      <c r="DC29">
        <f>((0/10)*100)</f>
        <v>0</v>
      </c>
      <c r="DD29">
        <f>((0/10)*100)</f>
        <v>0</v>
      </c>
      <c r="DE29">
        <f>((9/10)*100)</f>
        <v>90</v>
      </c>
      <c r="DF29">
        <f>((0/10)*100)</f>
        <v>0</v>
      </c>
      <c r="DG29">
        <f>((9/10)*100)</f>
        <v>90</v>
      </c>
      <c r="DH29">
        <f>((0/10)*100)</f>
        <v>0</v>
      </c>
      <c r="DI29">
        <f>((0/11)*100)</f>
        <v>0</v>
      </c>
      <c r="DJ29">
        <f>((9/11)*100)</f>
        <v>81.818181818181827</v>
      </c>
      <c r="DK29">
        <f>((0/11)*100)</f>
        <v>0</v>
      </c>
      <c r="DL29">
        <f>((9/11)*100)</f>
        <v>81.818181818181827</v>
      </c>
      <c r="DM29">
        <f>((0/11)*100)</f>
        <v>0</v>
      </c>
      <c r="DN29">
        <f>((0/11)*100)</f>
        <v>0</v>
      </c>
      <c r="DP29">
        <f>((4/14)*100)</f>
        <v>28.571428571428569</v>
      </c>
      <c r="DQ29">
        <f>((3/14)*100)</f>
        <v>21.428571428571427</v>
      </c>
      <c r="DR29">
        <f>((12/14)*100)</f>
        <v>85.714285714285708</v>
      </c>
      <c r="DS29">
        <f>((4/14)*100)</f>
        <v>28.571428571428569</v>
      </c>
      <c r="DT29">
        <f>((10/14)*100)</f>
        <v>71.428571428571431</v>
      </c>
      <c r="DU29">
        <f>((3/14)*100)</f>
        <v>21.428571428571427</v>
      </c>
      <c r="DV29">
        <f>((3/11)*100)</f>
        <v>27.27272727272727</v>
      </c>
      <c r="DW29">
        <f>((10/11)*100)</f>
        <v>90.909090909090907</v>
      </c>
      <c r="DX29">
        <f>((1/11)*100)</f>
        <v>9.0909090909090917</v>
      </c>
      <c r="DY29">
        <f>((12/13)*100)</f>
        <v>92.307692307692307</v>
      </c>
      <c r="DZ29">
        <f>((3/13)*100)</f>
        <v>23.076923076923077</v>
      </c>
      <c r="EA29">
        <f>((2/13)*100)</f>
        <v>15.384615384615385</v>
      </c>
    </row>
    <row r="30" spans="1:131" x14ac:dyDescent="0.25">
      <c r="A30">
        <v>232.08149600000002</v>
      </c>
      <c r="B30">
        <v>10.123115</v>
      </c>
      <c r="C30">
        <v>224.346037</v>
      </c>
      <c r="D30">
        <v>7.1790349999999998</v>
      </c>
      <c r="E30">
        <v>214.779651</v>
      </c>
      <c r="F30">
        <v>10.325367</v>
      </c>
      <c r="G30">
        <v>221.76184000000001</v>
      </c>
      <c r="H30">
        <v>6.266197</v>
      </c>
      <c r="K30">
        <f>(12/200)</f>
        <v>0.06</v>
      </c>
      <c r="L30">
        <f>(11/200)</f>
        <v>5.5E-2</v>
      </c>
      <c r="M30">
        <f>(15/200)</f>
        <v>7.4999999999999997E-2</v>
      </c>
      <c r="N30">
        <f>(10/200)</f>
        <v>0.05</v>
      </c>
      <c r="P30">
        <f>(15/200)</f>
        <v>7.4999999999999997E-2</v>
      </c>
      <c r="Q30">
        <f>(14/200)</f>
        <v>7.0000000000000007E-2</v>
      </c>
      <c r="R30">
        <f>(12/200)</f>
        <v>0.06</v>
      </c>
      <c r="S30">
        <f>(16/200)</f>
        <v>0.08</v>
      </c>
      <c r="U30">
        <f>0.06+0.075</f>
        <v>0.13500000000000001</v>
      </c>
      <c r="V30">
        <f>0.055+0.07</f>
        <v>0.125</v>
      </c>
      <c r="W30">
        <f>0.075+0.06</f>
        <v>0.13500000000000001</v>
      </c>
      <c r="X30">
        <f>0.05+0.08</f>
        <v>0.13</v>
      </c>
      <c r="Z30">
        <f>SQRT((ABS($A$31-$A$30)^2+(ABS($B$31-$B$30)^2)))</f>
        <v>17.856779553707202</v>
      </c>
      <c r="AA30">
        <f>SQRT((ABS($C$31-$C$30)^2+(ABS($D$31-$D$30)^2)))</f>
        <v>16.809270588041361</v>
      </c>
      <c r="AB30">
        <f>SQRT((ABS($E$31-$E$30)^2+(ABS($F$31-$F$30)^2)))</f>
        <v>14.757983328794937</v>
      </c>
      <c r="AC30">
        <f>SQRT((ABS($G$31-$G$30)^2+(ABS($H$31-$H$30)^2)))</f>
        <v>15.912207818579571</v>
      </c>
      <c r="AJ30">
        <f>1/0.135</f>
        <v>7.4074074074074066</v>
      </c>
      <c r="AK30">
        <f>1/0.125</f>
        <v>8</v>
      </c>
      <c r="AL30">
        <f>1/0.135</f>
        <v>7.4074074074074066</v>
      </c>
      <c r="AM30">
        <f>1/0.13</f>
        <v>7.6923076923076916</v>
      </c>
      <c r="AO30">
        <f t="shared" si="6"/>
        <v>132.27244113857185</v>
      </c>
      <c r="AP30">
        <f t="shared" si="7"/>
        <v>134.47416470433089</v>
      </c>
      <c r="AQ30">
        <f t="shared" si="8"/>
        <v>109.31839502811064</v>
      </c>
      <c r="AR30">
        <f t="shared" si="9"/>
        <v>122.40159860445823</v>
      </c>
      <c r="AV30">
        <f>((0.06/0.135)*100)</f>
        <v>44.444444444444443</v>
      </c>
      <c r="AW30">
        <f>((0.055/0.125)*100)</f>
        <v>44</v>
      </c>
      <c r="AX30">
        <f>((0.075/0.135)*100)</f>
        <v>55.55555555555555</v>
      </c>
      <c r="AY30">
        <f>((0.05/0.13)*100)</f>
        <v>38.461538461538467</v>
      </c>
      <c r="BA30">
        <f>((0.075/0.135)*100)</f>
        <v>55.55555555555555</v>
      </c>
      <c r="BB30">
        <f>((0.07/0.125)*100)</f>
        <v>56.000000000000007</v>
      </c>
      <c r="BC30">
        <f>((0.06/0.135)*100)</f>
        <v>44.444444444444443</v>
      </c>
      <c r="BD30">
        <f>((0.08/0.13)*100)</f>
        <v>61.53846153846154</v>
      </c>
      <c r="BF30">
        <f>ABS($B$30-$D$30)</f>
        <v>2.9440800000000005</v>
      </c>
      <c r="BG30">
        <f>ABS($F$30-$H$30)</f>
        <v>4.0591699999999999</v>
      </c>
      <c r="BL30">
        <f>SQRT((ABS($A$30-$E$31)^2+(ABS($B$30-$F$31)^2)))</f>
        <v>2.5566787073173702</v>
      </c>
      <c r="BM30">
        <f>SQRT((ABS($C$30-$G$30)^2+(ABS($D$30-$H$30)^2)))</f>
        <v>2.7406837375102118</v>
      </c>
      <c r="BO30">
        <f>SQRT((ABS($A$30-$G$30)^2+(ABS($B$30-$H$30)^2)))</f>
        <v>11.016856013267134</v>
      </c>
      <c r="BP30">
        <f>SQRT((ABS($C$30-$E$30)^2+(ABS($D$30-$F$30)^2)))</f>
        <v>10.070508733684704</v>
      </c>
      <c r="BS30" t="e">
        <f>DEGREES(ACOS((8.38920108477239^2+0^2-8.38920108477239^2)/(2*8.38920108477239*0)))</f>
        <v>#DIV/0!</v>
      </c>
      <c r="BU30">
        <v>12</v>
      </c>
      <c r="BV30">
        <v>0</v>
      </c>
      <c r="BW30">
        <v>2</v>
      </c>
      <c r="BX30">
        <v>9</v>
      </c>
      <c r="BY30">
        <v>11</v>
      </c>
      <c r="BZ30">
        <v>0</v>
      </c>
      <c r="CA30">
        <v>11</v>
      </c>
      <c r="CB30">
        <v>0</v>
      </c>
      <c r="CC30">
        <v>15</v>
      </c>
      <c r="CD30">
        <v>2</v>
      </c>
      <c r="CE30">
        <v>11</v>
      </c>
      <c r="CF30">
        <v>0</v>
      </c>
      <c r="CG30">
        <v>10</v>
      </c>
      <c r="CH30">
        <v>9</v>
      </c>
      <c r="CI30">
        <v>0</v>
      </c>
      <c r="CJ30">
        <v>0</v>
      </c>
      <c r="CL30">
        <v>15</v>
      </c>
      <c r="CM30">
        <v>4</v>
      </c>
      <c r="CN30">
        <v>2</v>
      </c>
      <c r="CO30">
        <v>13</v>
      </c>
      <c r="CP30">
        <v>14</v>
      </c>
      <c r="CQ30">
        <v>4</v>
      </c>
      <c r="CR30">
        <v>12</v>
      </c>
      <c r="CS30">
        <v>3</v>
      </c>
      <c r="CT30">
        <v>12</v>
      </c>
      <c r="CU30">
        <v>2</v>
      </c>
      <c r="CV30">
        <v>12</v>
      </c>
      <c r="CW30">
        <v>1</v>
      </c>
      <c r="CX30">
        <v>16</v>
      </c>
      <c r="CY30">
        <v>13</v>
      </c>
      <c r="CZ30">
        <v>5</v>
      </c>
      <c r="DA30">
        <v>1</v>
      </c>
      <c r="DC30">
        <f>((0/12)*100)</f>
        <v>0</v>
      </c>
      <c r="DD30">
        <f>((2/12)*100)</f>
        <v>16.666666666666664</v>
      </c>
      <c r="DE30">
        <f>((9/12)*100)</f>
        <v>75</v>
      </c>
      <c r="DF30">
        <f>((0/11)*100)</f>
        <v>0</v>
      </c>
      <c r="DG30">
        <f>((11/11)*100)</f>
        <v>100</v>
      </c>
      <c r="DH30">
        <f>((0/11)*100)</f>
        <v>0</v>
      </c>
      <c r="DI30">
        <f>((2/15)*100)</f>
        <v>13.333333333333334</v>
      </c>
      <c r="DJ30">
        <f>((11/15)*100)</f>
        <v>73.333333333333329</v>
      </c>
      <c r="DK30">
        <f>((0/15)*100)</f>
        <v>0</v>
      </c>
      <c r="DL30">
        <f>((9/10)*100)</f>
        <v>90</v>
      </c>
      <c r="DM30">
        <f>((0/10)*100)</f>
        <v>0</v>
      </c>
      <c r="DN30">
        <f>((0/10)*100)</f>
        <v>0</v>
      </c>
      <c r="DP30">
        <f>((4/15)*100)</f>
        <v>26.666666666666668</v>
      </c>
      <c r="DQ30">
        <f>((2/15)*100)</f>
        <v>13.333333333333334</v>
      </c>
      <c r="DR30">
        <f>((13/15)*100)</f>
        <v>86.666666666666671</v>
      </c>
      <c r="DS30">
        <f>((4/14)*100)</f>
        <v>28.571428571428569</v>
      </c>
      <c r="DT30">
        <f>((12/14)*100)</f>
        <v>85.714285714285708</v>
      </c>
      <c r="DU30">
        <f>((3/14)*100)</f>
        <v>21.428571428571427</v>
      </c>
      <c r="DV30">
        <f>((2/12)*100)</f>
        <v>16.666666666666664</v>
      </c>
      <c r="DW30">
        <f>((12/12)*100)</f>
        <v>100</v>
      </c>
      <c r="DX30">
        <f>((1/12)*100)</f>
        <v>8.3333333333333321</v>
      </c>
      <c r="DY30">
        <f>((13/16)*100)</f>
        <v>81.25</v>
      </c>
      <c r="DZ30">
        <f>((5/16)*100)</f>
        <v>31.25</v>
      </c>
      <c r="EA30">
        <f>((1/16)*100)</f>
        <v>6.25</v>
      </c>
    </row>
    <row r="31" spans="1:131" x14ac:dyDescent="0.25">
      <c r="A31">
        <v>249.93196</v>
      </c>
      <c r="B31">
        <v>9.6482349999999997</v>
      </c>
      <c r="C31">
        <v>241.15056300000001</v>
      </c>
      <c r="D31">
        <v>7.5783889999999996</v>
      </c>
      <c r="E31">
        <v>229.53228100000001</v>
      </c>
      <c r="F31">
        <v>9.9278999999999993</v>
      </c>
      <c r="G31">
        <v>237.668216</v>
      </c>
      <c r="H31">
        <v>5.8354299999999997</v>
      </c>
      <c r="K31">
        <f>(11/200)</f>
        <v>5.5E-2</v>
      </c>
      <c r="L31">
        <f>(12/200)</f>
        <v>0.06</v>
      </c>
      <c r="M31">
        <f>(16/200)</f>
        <v>0.08</v>
      </c>
      <c r="N31">
        <f>(11/200)</f>
        <v>5.5E-2</v>
      </c>
      <c r="P31">
        <f>(15/200)</f>
        <v>7.4999999999999997E-2</v>
      </c>
      <c r="Q31">
        <f>(15/200)</f>
        <v>7.4999999999999997E-2</v>
      </c>
      <c r="R31">
        <f>(12/200)</f>
        <v>0.06</v>
      </c>
      <c r="S31">
        <f>(17/200)</f>
        <v>8.5000000000000006E-2</v>
      </c>
      <c r="U31">
        <f>0.055+0.075</f>
        <v>0.13</v>
      </c>
      <c r="V31">
        <f>0.06+0.075</f>
        <v>0.13500000000000001</v>
      </c>
      <c r="W31">
        <f>0.08+0.06</f>
        <v>0.14000000000000001</v>
      </c>
      <c r="X31">
        <f>0.055+0.085</f>
        <v>0.14000000000000001</v>
      </c>
      <c r="Z31">
        <f>SQRT((ABS($A$32-$A$31)^2+(ABS($B$32-$B$31)^2)))</f>
        <v>16.610410022431733</v>
      </c>
      <c r="AA31">
        <f>SQRT((ABS($C$32-$C$31)^2+(ABS($D$32-$D$31)^2)))</f>
        <v>17.378235177320548</v>
      </c>
      <c r="AB31">
        <f>SQRT((ABS($E$32-$E$31)^2+(ABS($F$32-$F$31)^2)))</f>
        <v>17.339494938581449</v>
      </c>
      <c r="AC31">
        <f>SQRT((ABS($G$32-$G$31)^2+(ABS($H$32-$H$31)^2)))</f>
        <v>16.863076428341415</v>
      </c>
      <c r="AJ31">
        <f>1/0.13</f>
        <v>7.6923076923076916</v>
      </c>
      <c r="AK31">
        <f>1/0.135</f>
        <v>7.4074074074074066</v>
      </c>
      <c r="AL31">
        <f>1/0.14</f>
        <v>7.1428571428571423</v>
      </c>
      <c r="AM31">
        <f>1/0.14</f>
        <v>7.1428571428571423</v>
      </c>
      <c r="AO31">
        <f t="shared" si="6"/>
        <v>127.7723847879364</v>
      </c>
      <c r="AP31">
        <f t="shared" si="7"/>
        <v>128.72766798015221</v>
      </c>
      <c r="AQ31">
        <f t="shared" si="8"/>
        <v>123.85353527558176</v>
      </c>
      <c r="AR31">
        <f t="shared" si="9"/>
        <v>120.45054591672438</v>
      </c>
      <c r="AV31">
        <f>((0.055/0.13)*100)</f>
        <v>42.307692307692307</v>
      </c>
      <c r="AW31">
        <f>((0.06/0.135)*100)</f>
        <v>44.444444444444443</v>
      </c>
      <c r="AX31">
        <f>((0.08/0.14)*100)</f>
        <v>57.142857142857139</v>
      </c>
      <c r="AY31">
        <f>((0.055/0.14)*100)</f>
        <v>39.285714285714285</v>
      </c>
      <c r="BA31">
        <f>((0.075/0.13)*100)</f>
        <v>57.692307692307686</v>
      </c>
      <c r="BB31">
        <f>((0.075/0.135)*100)</f>
        <v>55.55555555555555</v>
      </c>
      <c r="BC31">
        <f>((0.06/0.14)*100)</f>
        <v>42.857142857142847</v>
      </c>
      <c r="BD31">
        <f>((0.085/0.14)*100)</f>
        <v>60.714285714285708</v>
      </c>
      <c r="BF31">
        <f>ABS($B$31-$D$31)</f>
        <v>2.0698460000000001</v>
      </c>
      <c r="BG31">
        <f>ABS($F$31-$H$31)</f>
        <v>4.0924699999999996</v>
      </c>
      <c r="BL31">
        <f>SQRT((ABS($A$31-$E$32)^2+(ABS($B$31-$F$32)^2)))</f>
        <v>3.0713553434706964</v>
      </c>
      <c r="BM31">
        <f>SQRT((ABS($C$31-$G$31)^2+(ABS($D$31-$H$31)^2)))</f>
        <v>3.8941811339600045</v>
      </c>
      <c r="BO31">
        <f>SQRT((ABS($A$31-$G$31)^2+(ABS($B$31-$H$31)^2)))</f>
        <v>12.842776135460785</v>
      </c>
      <c r="BP31">
        <f>SQRT((ABS($C$31-$E$31)^2+(ABS($D$31-$F$31)^2)))</f>
        <v>11.853466943078082</v>
      </c>
      <c r="BR31">
        <f>DEGREES(ACOS((10.4198724135293^2+16.4896273256962^2-8.39965547755431^2)/(2*10.4198724135293*16.4896273256962)))</f>
        <v>25.591530055898431</v>
      </c>
      <c r="BU31">
        <v>11</v>
      </c>
      <c r="BV31">
        <v>0</v>
      </c>
      <c r="BW31">
        <v>3</v>
      </c>
      <c r="BX31">
        <v>8</v>
      </c>
      <c r="BY31">
        <v>12</v>
      </c>
      <c r="BZ31">
        <v>0</v>
      </c>
      <c r="CA31">
        <v>11</v>
      </c>
      <c r="CB31">
        <v>0</v>
      </c>
      <c r="CC31">
        <v>16</v>
      </c>
      <c r="CD31">
        <v>3</v>
      </c>
      <c r="CE31">
        <v>11</v>
      </c>
      <c r="CF31">
        <v>0</v>
      </c>
      <c r="CG31">
        <v>11</v>
      </c>
      <c r="CH31">
        <v>8</v>
      </c>
      <c r="CI31">
        <v>0</v>
      </c>
      <c r="CJ31">
        <v>0</v>
      </c>
      <c r="CL31">
        <v>15</v>
      </c>
      <c r="CM31">
        <v>3</v>
      </c>
      <c r="CN31">
        <v>2</v>
      </c>
      <c r="CO31">
        <v>14</v>
      </c>
      <c r="CP31">
        <v>15</v>
      </c>
      <c r="CQ31">
        <v>3</v>
      </c>
      <c r="CR31">
        <v>11</v>
      </c>
      <c r="CS31">
        <v>5</v>
      </c>
      <c r="CT31">
        <v>12</v>
      </c>
      <c r="CU31">
        <v>2</v>
      </c>
      <c r="CV31">
        <v>11</v>
      </c>
      <c r="CW31">
        <v>2</v>
      </c>
      <c r="CX31">
        <v>17</v>
      </c>
      <c r="CY31">
        <v>14</v>
      </c>
      <c r="CZ31">
        <v>5</v>
      </c>
      <c r="DA31">
        <v>1</v>
      </c>
      <c r="DC31">
        <f>((0/11)*100)</f>
        <v>0</v>
      </c>
      <c r="DD31">
        <f>((3/11)*100)</f>
        <v>27.27272727272727</v>
      </c>
      <c r="DE31">
        <f>((8/11)*100)</f>
        <v>72.727272727272734</v>
      </c>
      <c r="DF31">
        <f>((0/12)*100)</f>
        <v>0</v>
      </c>
      <c r="DG31">
        <f>((11/12)*100)</f>
        <v>91.666666666666657</v>
      </c>
      <c r="DH31">
        <f>((0/12)*100)</f>
        <v>0</v>
      </c>
      <c r="DI31">
        <f>((3/16)*100)</f>
        <v>18.75</v>
      </c>
      <c r="DJ31">
        <f>((11/16)*100)</f>
        <v>68.75</v>
      </c>
      <c r="DK31">
        <f>((0/16)*100)</f>
        <v>0</v>
      </c>
      <c r="DL31">
        <f>((8/11)*100)</f>
        <v>72.727272727272734</v>
      </c>
      <c r="DM31">
        <f>((0/11)*100)</f>
        <v>0</v>
      </c>
      <c r="DN31">
        <f>((0/11)*100)</f>
        <v>0</v>
      </c>
      <c r="DP31">
        <f>((3/15)*100)</f>
        <v>20</v>
      </c>
      <c r="DQ31">
        <f>((2/15)*100)</f>
        <v>13.333333333333334</v>
      </c>
      <c r="DR31">
        <f>((14/15)*100)</f>
        <v>93.333333333333329</v>
      </c>
      <c r="DS31">
        <f>((3/15)*100)</f>
        <v>20</v>
      </c>
      <c r="DT31">
        <f>((11/15)*100)</f>
        <v>73.333333333333329</v>
      </c>
      <c r="DU31">
        <f>((5/15)*100)</f>
        <v>33.333333333333329</v>
      </c>
      <c r="DV31">
        <f>((2/12)*100)</f>
        <v>16.666666666666664</v>
      </c>
      <c r="DW31">
        <f>((11/12)*100)</f>
        <v>91.666666666666657</v>
      </c>
      <c r="DX31">
        <f>((2/12)*100)</f>
        <v>16.666666666666664</v>
      </c>
      <c r="DY31">
        <f>((14/17)*100)</f>
        <v>82.35294117647058</v>
      </c>
      <c r="DZ31">
        <f>((5/17)*100)</f>
        <v>29.411764705882355</v>
      </c>
      <c r="EA31">
        <f>((1/17)*100)</f>
        <v>5.8823529411764701</v>
      </c>
    </row>
    <row r="32" spans="1:131" x14ac:dyDescent="0.25">
      <c r="A32">
        <v>266.51134000000002</v>
      </c>
      <c r="B32">
        <v>8.6334049999999998</v>
      </c>
      <c r="C32">
        <v>258.51233200000001</v>
      </c>
      <c r="D32">
        <v>6.8220590000000003</v>
      </c>
      <c r="E32">
        <v>246.865745</v>
      </c>
      <c r="F32">
        <v>9.4706139999999994</v>
      </c>
      <c r="G32">
        <v>254.523788</v>
      </c>
      <c r="H32">
        <v>5.3323999999999998</v>
      </c>
      <c r="L32">
        <f>(11/200)</f>
        <v>5.5E-2</v>
      </c>
      <c r="P32">
        <f>(17/200)</f>
        <v>8.5000000000000006E-2</v>
      </c>
      <c r="Q32">
        <f>(16/200)</f>
        <v>0.08</v>
      </c>
      <c r="R32">
        <f>(15/200)</f>
        <v>7.4999999999999997E-2</v>
      </c>
      <c r="V32">
        <f>0.055+0.08</f>
        <v>0.13500000000000001</v>
      </c>
      <c r="AA32">
        <f>SQRT((ABS($C$33-$C$32)^2+(ABS($D$33-$D$32)^2)))</f>
        <v>14.663583811597739</v>
      </c>
      <c r="AK32">
        <f>1/0.135</f>
        <v>7.4074074074074066</v>
      </c>
      <c r="AP32">
        <f t="shared" si="7"/>
        <v>108.61913934516843</v>
      </c>
      <c r="AW32">
        <f>((0.055/0.135)*100)</f>
        <v>40.74074074074074</v>
      </c>
      <c r="BB32">
        <f>((0.08/0.135)*100)</f>
        <v>59.259259259259252</v>
      </c>
      <c r="BF32">
        <f>ABS($B$32-$D$32)</f>
        <v>1.8113459999999995</v>
      </c>
      <c r="BG32">
        <f>ABS($F$32-$H$32)</f>
        <v>4.1382139999999996</v>
      </c>
      <c r="BI32">
        <v>4.129982</v>
      </c>
      <c r="BJ32" s="1">
        <v>4.9381180000000002</v>
      </c>
      <c r="BM32">
        <f>SQRT((ABS($C$32-$G$32)^2+(ABS($D$32-$H$32)^2)))</f>
        <v>4.2576480803628138</v>
      </c>
      <c r="BO32">
        <f>SQRT((ABS($A$32-$G$32)^2+(ABS($B$32-$H$32)^2)))</f>
        <v>12.433745894248021</v>
      </c>
      <c r="BP32">
        <f>SQRT((ABS($C$32-$E$32)^2+(ABS($D$32-$F$32)^2)))</f>
        <v>11.943945425888142</v>
      </c>
      <c r="BR32">
        <f>DEGREES(ACOS((9.41115847820856^2+15.2444178584877^2-8.1863146566179^2)/(2*9.41115847820856*15.2444178584877)))</f>
        <v>27.744737454308709</v>
      </c>
      <c r="BY32">
        <v>11</v>
      </c>
      <c r="BZ32">
        <v>0</v>
      </c>
      <c r="CA32">
        <v>7</v>
      </c>
      <c r="CB32">
        <v>0</v>
      </c>
      <c r="CL32">
        <v>17</v>
      </c>
      <c r="CM32">
        <v>6</v>
      </c>
      <c r="CN32">
        <v>7</v>
      </c>
      <c r="CO32">
        <v>14</v>
      </c>
      <c r="CP32">
        <v>16</v>
      </c>
      <c r="CQ32">
        <v>5</v>
      </c>
      <c r="CR32">
        <v>11</v>
      </c>
      <c r="CS32">
        <v>5</v>
      </c>
      <c r="CT32">
        <v>15</v>
      </c>
      <c r="CU32">
        <v>7</v>
      </c>
      <c r="CV32">
        <v>11</v>
      </c>
      <c r="CW32">
        <v>4</v>
      </c>
      <c r="DF32">
        <f>((0/11)*100)</f>
        <v>0</v>
      </c>
      <c r="DG32">
        <f>((7/11)*100)</f>
        <v>63.636363636363633</v>
      </c>
      <c r="DH32">
        <f>((0/11)*100)</f>
        <v>0</v>
      </c>
      <c r="DP32">
        <f>((6/17)*100)</f>
        <v>35.294117647058826</v>
      </c>
      <c r="DQ32">
        <f>((7/17)*100)</f>
        <v>41.17647058823529</v>
      </c>
      <c r="DR32">
        <f>((14/17)*100)</f>
        <v>82.35294117647058</v>
      </c>
      <c r="DS32">
        <f>((5/16)*100)</f>
        <v>31.25</v>
      </c>
      <c r="DT32">
        <f>((11/16)*100)</f>
        <v>68.75</v>
      </c>
      <c r="DU32">
        <f>((5/16)*100)</f>
        <v>31.25</v>
      </c>
      <c r="DV32">
        <f>((7/15)*100)</f>
        <v>46.666666666666664</v>
      </c>
      <c r="DW32">
        <f>((11/15)*100)</f>
        <v>73.333333333333329</v>
      </c>
      <c r="DX32">
        <f>((4/15)*100)</f>
        <v>26.666666666666668</v>
      </c>
    </row>
    <row r="33" spans="1:131" x14ac:dyDescent="0.25">
      <c r="C33">
        <v>273.06137799999999</v>
      </c>
      <c r="D33">
        <v>4.9928650000000001</v>
      </c>
      <c r="BR33">
        <f>DEGREES(ACOS((6.58738305122156^2+15.2167701902317^2-10.7626780824895^2)/(2*6.58738305122156*15.2167701902317)))</f>
        <v>37.472261631304313</v>
      </c>
      <c r="BS33">
        <f>DEGREES(ACOS((8.39965547755431^2+15.9631836652916^2-9.41115847820856^2)/(2*8.39965547755431*15.9631836652916)))</f>
        <v>27.987684596701374</v>
      </c>
    </row>
    <row r="34" spans="1:131" x14ac:dyDescent="0.25">
      <c r="A34" t="s">
        <v>22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BR34">
        <f>DEGREES(ACOS((7.98224078789872^2+15.166565609343^2-9.0347245749794^2)/(2*7.98224078789872*15.166565609343)))</f>
        <v>28.830592614852083</v>
      </c>
      <c r="BS34">
        <f>DEGREES(ACOS((8.1863146566179^2+12.136421204261^2-6.58738305122156^2)/(2*8.1863146566179*12.136421204261)))</f>
        <v>30.667340879151613</v>
      </c>
    </row>
    <row r="35" spans="1:131" x14ac:dyDescent="0.25">
      <c r="A35">
        <v>239.01039</v>
      </c>
      <c r="B35">
        <v>6.7462790000000004</v>
      </c>
      <c r="C35">
        <v>233.50378699999999</v>
      </c>
      <c r="D35">
        <v>9.7239140000000006</v>
      </c>
      <c r="E35">
        <v>248.63144599999998</v>
      </c>
      <c r="F35">
        <v>4.3509719999999996</v>
      </c>
      <c r="G35">
        <v>239.67314400000001</v>
      </c>
      <c r="H35">
        <v>9.6728670000000001</v>
      </c>
      <c r="K35">
        <f>(10/200)</f>
        <v>0.05</v>
      </c>
      <c r="L35">
        <f>(9/200)</f>
        <v>4.4999999999999998E-2</v>
      </c>
      <c r="M35">
        <f>(13/200)</f>
        <v>6.5000000000000002E-2</v>
      </c>
      <c r="N35">
        <f>(14/200)</f>
        <v>7.0000000000000007E-2</v>
      </c>
      <c r="P35">
        <f>(17/200)</f>
        <v>8.5000000000000006E-2</v>
      </c>
      <c r="Q35">
        <f>(18/200)</f>
        <v>0.09</v>
      </c>
      <c r="R35">
        <f>(20/200)</f>
        <v>0.1</v>
      </c>
      <c r="S35">
        <f>(15/200)</f>
        <v>7.4999999999999997E-2</v>
      </c>
      <c r="U35">
        <f>0.05+0.085</f>
        <v>0.13500000000000001</v>
      </c>
      <c r="V35">
        <f>0.045+0.09</f>
        <v>0.13500000000000001</v>
      </c>
      <c r="W35">
        <f>0.065+0.1</f>
        <v>0.16500000000000001</v>
      </c>
      <c r="X35">
        <f>0.07+0.075</f>
        <v>0.14500000000000002</v>
      </c>
      <c r="Z35">
        <f>SQRT((ABS($A$36-$A$35)^2+(ABS($B$36-$B$35)^2)))</f>
        <v>12.803672614865869</v>
      </c>
      <c r="AA35">
        <f>SQRT((ABS($C$36-$C$35)^2+(ABS($D$36-$D$35)^2)))</f>
        <v>15.042534015980957</v>
      </c>
      <c r="AB35">
        <f>SQRT((ABS($E$36-$E$35)^2+(ABS($F$36-$F$35)^2)))</f>
        <v>16.489627325696127</v>
      </c>
      <c r="AC35">
        <f>SQRT((ABS($G$36-$G$35)^2+(ABS($H$36-$H$35)^2)))</f>
        <v>15.963183665291611</v>
      </c>
      <c r="AJ35">
        <f>1/0.135</f>
        <v>7.4074074074074066</v>
      </c>
      <c r="AK35">
        <f>1/0.135</f>
        <v>7.4074074074074066</v>
      </c>
      <c r="AL35">
        <f>1/0.165</f>
        <v>6.0606060606060606</v>
      </c>
      <c r="AM35">
        <f>1/0.145</f>
        <v>6.8965517241379315</v>
      </c>
      <c r="AO35">
        <f t="shared" ref="AO35:AO48" si="10">$Z35/$U35</f>
        <v>94.8420193693768</v>
      </c>
      <c r="AP35">
        <f t="shared" ref="AP35:AP48" si="11">$AA35/$V35</f>
        <v>111.42617789615522</v>
      </c>
      <c r="AQ35">
        <f t="shared" ref="AQ35:AQ47" si="12">$AB35/$W35</f>
        <v>99.93713530724925</v>
      </c>
      <c r="AR35">
        <f t="shared" ref="AR35:AR47" si="13">$AC35/$X35</f>
        <v>110.09092182959731</v>
      </c>
      <c r="AV35">
        <f>((0.05/0.135)*100)</f>
        <v>37.037037037037038</v>
      </c>
      <c r="AW35">
        <f>((0.045/0.135)*100)</f>
        <v>33.333333333333329</v>
      </c>
      <c r="AX35">
        <f>((0.065/0.165)*100)</f>
        <v>39.393939393939391</v>
      </c>
      <c r="AY35">
        <f>((0.07/0.145)*100)</f>
        <v>48.275862068965523</v>
      </c>
      <c r="BA35">
        <f>((0.085/0.135)*100)</f>
        <v>62.962962962962962</v>
      </c>
      <c r="BB35">
        <f>((0.09/0.135)*100)</f>
        <v>66.666666666666657</v>
      </c>
      <c r="BC35">
        <f>((0.1/0.165)*100)</f>
        <v>60.606060606060609</v>
      </c>
      <c r="BD35">
        <f>((0.075/0.145)*100)</f>
        <v>51.724137931034484</v>
      </c>
      <c r="BF35">
        <f>ABS($B$35-$D$35)</f>
        <v>2.9776350000000003</v>
      </c>
      <c r="BG35">
        <f>ABS($F$35-$H$35)</f>
        <v>5.3218950000000005</v>
      </c>
      <c r="BL35">
        <f>SQRT((ABS($A$35-$E$35)^2+(ABS($B$35-$F$35)^2)))</f>
        <v>9.9147473078936628</v>
      </c>
      <c r="BM35">
        <f>SQRT((ABS($C$35-$G$35)^2+(ABS($D$35-$H$35)^2)))</f>
        <v>6.16956818502383</v>
      </c>
      <c r="BO35">
        <f>SQRT((ABS($A$35-$G$35)^2+(ABS($B$35-$H$35)^2)))</f>
        <v>3.000693284269488</v>
      </c>
      <c r="BP35">
        <f>SQRT((ABS($C$35-$E$36)^2+(ABS($D$35-$F$36)^2)))</f>
        <v>4.1105201247834779</v>
      </c>
      <c r="BR35">
        <f>DEGREES(ACOS((9.78976587297869^2+13.9495165757177^2-6.15893558731653^2)/(2*9.78976587297869*13.9495165757177)))</f>
        <v>22.411335833122298</v>
      </c>
      <c r="BS35">
        <f>DEGREES(ACOS((10.7626780824895^2+16.7547986626388^2-7.98224078789872^2)/(2*10.7626780824895*16.7547986626388)))</f>
        <v>22.647985524561875</v>
      </c>
      <c r="BU35">
        <v>10</v>
      </c>
      <c r="BV35">
        <v>0</v>
      </c>
      <c r="BW35">
        <v>0</v>
      </c>
      <c r="BX35">
        <v>9</v>
      </c>
      <c r="BY35">
        <v>9</v>
      </c>
      <c r="BZ35">
        <v>0</v>
      </c>
      <c r="CA35">
        <v>9</v>
      </c>
      <c r="CB35">
        <v>0</v>
      </c>
      <c r="CC35">
        <v>13</v>
      </c>
      <c r="CD35">
        <v>0</v>
      </c>
      <c r="CE35">
        <v>9</v>
      </c>
      <c r="CF35">
        <v>0</v>
      </c>
      <c r="CG35">
        <v>14</v>
      </c>
      <c r="CH35">
        <v>10</v>
      </c>
      <c r="CI35">
        <v>0</v>
      </c>
      <c r="CJ35">
        <v>0</v>
      </c>
      <c r="CL35">
        <v>17</v>
      </c>
      <c r="CM35">
        <v>5</v>
      </c>
      <c r="CN35">
        <v>10</v>
      </c>
      <c r="CO35">
        <v>0</v>
      </c>
      <c r="CP35">
        <v>18</v>
      </c>
      <c r="CQ35">
        <v>8</v>
      </c>
      <c r="CR35">
        <v>15</v>
      </c>
      <c r="CS35">
        <v>4</v>
      </c>
      <c r="CT35">
        <v>20</v>
      </c>
      <c r="CU35">
        <v>10</v>
      </c>
      <c r="CV35">
        <v>15</v>
      </c>
      <c r="CW35">
        <v>1</v>
      </c>
      <c r="CX35">
        <v>15</v>
      </c>
      <c r="CY35">
        <v>14</v>
      </c>
      <c r="CZ35">
        <v>6</v>
      </c>
      <c r="DA35">
        <v>2</v>
      </c>
      <c r="DC35">
        <f>((0/10)*100)</f>
        <v>0</v>
      </c>
      <c r="DD35">
        <f>((0/10)*100)</f>
        <v>0</v>
      </c>
      <c r="DE35">
        <f>((9/10)*100)</f>
        <v>90</v>
      </c>
      <c r="DF35">
        <f>((0/9)*100)</f>
        <v>0</v>
      </c>
      <c r="DG35">
        <f>((9/9)*100)</f>
        <v>100</v>
      </c>
      <c r="DH35">
        <f>((0/9)*100)</f>
        <v>0</v>
      </c>
      <c r="DI35">
        <f>((0/13)*100)</f>
        <v>0</v>
      </c>
      <c r="DJ35">
        <f>((9/13)*100)</f>
        <v>69.230769230769226</v>
      </c>
      <c r="DK35">
        <f>((0/13)*100)</f>
        <v>0</v>
      </c>
      <c r="DL35">
        <f>((10/14)*100)</f>
        <v>71.428571428571431</v>
      </c>
      <c r="DM35">
        <f>((0/14)*100)</f>
        <v>0</v>
      </c>
      <c r="DN35">
        <f>((0/14)*100)</f>
        <v>0</v>
      </c>
      <c r="DP35">
        <f>((5/17)*100)</f>
        <v>29.411764705882355</v>
      </c>
      <c r="DQ35">
        <f>((10/17)*100)</f>
        <v>58.82352941176471</v>
      </c>
      <c r="DR35">
        <f>((0/17)*100)</f>
        <v>0</v>
      </c>
      <c r="DS35">
        <f>((8/18)*100)</f>
        <v>44.444444444444443</v>
      </c>
      <c r="DT35">
        <f>((15/18)*100)</f>
        <v>83.333333333333343</v>
      </c>
      <c r="DU35">
        <f>((4/18)*100)</f>
        <v>22.222222222222221</v>
      </c>
      <c r="DV35">
        <f>((10/20)*100)</f>
        <v>50</v>
      </c>
      <c r="DW35">
        <f>((15/20)*100)</f>
        <v>75</v>
      </c>
      <c r="DX35">
        <f>((1/20)*100)</f>
        <v>5</v>
      </c>
      <c r="DY35">
        <f>((14/15)*100)</f>
        <v>93.333333333333329</v>
      </c>
      <c r="DZ35">
        <f>((6/15)*100)</f>
        <v>40</v>
      </c>
      <c r="EA35">
        <f>((2/15)*100)</f>
        <v>13.333333333333334</v>
      </c>
    </row>
    <row r="36" spans="1:131" x14ac:dyDescent="0.25">
      <c r="A36">
        <v>226.20919499999999</v>
      </c>
      <c r="B36">
        <v>6.9981499999999999</v>
      </c>
      <c r="C36">
        <v>218.56999100000002</v>
      </c>
      <c r="D36">
        <v>7.9184869999999998</v>
      </c>
      <c r="E36">
        <v>232.207662</v>
      </c>
      <c r="F36">
        <v>5.8230890000000004</v>
      </c>
      <c r="G36">
        <v>223.71118100000001</v>
      </c>
      <c r="H36">
        <v>9.8702749999999995</v>
      </c>
      <c r="K36">
        <f>(10/200)</f>
        <v>0.05</v>
      </c>
      <c r="L36">
        <f>(10/200)</f>
        <v>0.05</v>
      </c>
      <c r="M36">
        <f>(12/200)</f>
        <v>0.06</v>
      </c>
      <c r="N36">
        <f>(11/200)</f>
        <v>5.5E-2</v>
      </c>
      <c r="P36">
        <f>(16/200)</f>
        <v>0.08</v>
      </c>
      <c r="Q36">
        <f>(17/200)</f>
        <v>8.5000000000000006E-2</v>
      </c>
      <c r="R36">
        <f>(15/200)</f>
        <v>7.4999999999999997E-2</v>
      </c>
      <c r="S36">
        <f>(13/200)</f>
        <v>6.5000000000000002E-2</v>
      </c>
      <c r="U36">
        <f>0.05+0.08</f>
        <v>0.13</v>
      </c>
      <c r="V36">
        <f>0.05+0.085</f>
        <v>0.13500000000000001</v>
      </c>
      <c r="W36">
        <f>0.06+0.075</f>
        <v>0.13500000000000001</v>
      </c>
      <c r="X36">
        <f>0.055+0.065</f>
        <v>0.12</v>
      </c>
      <c r="Z36">
        <f>SQRT((ABS($A$37-$A$36)^2+(ABS($B$37-$B$36)^2)))</f>
        <v>12.00503939326186</v>
      </c>
      <c r="AA36">
        <f>SQRT((ABS($C$37-$C$36)^2+(ABS($D$37-$D$36)^2)))</f>
        <v>12.61320592523902</v>
      </c>
      <c r="AB36">
        <f>SQRT((ABS($E$37-$E$36)^2+(ABS($F$37-$F$36)^2)))</f>
        <v>15.244417858487672</v>
      </c>
      <c r="AC36">
        <f>SQRT((ABS($G$37-$G$36)^2+(ABS($H$37-$H$36)^2)))</f>
        <v>12.136421204261008</v>
      </c>
      <c r="AJ36">
        <f>1/0.13</f>
        <v>7.6923076923076916</v>
      </c>
      <c r="AK36">
        <f>1/0.135</f>
        <v>7.4074074074074066</v>
      </c>
      <c r="AL36">
        <f>1/0.135</f>
        <v>7.4074074074074066</v>
      </c>
      <c r="AM36">
        <f>1/0.12</f>
        <v>8.3333333333333339</v>
      </c>
      <c r="AO36">
        <f t="shared" si="10"/>
        <v>92.346456871245081</v>
      </c>
      <c r="AP36">
        <f t="shared" si="11"/>
        <v>93.43115500177052</v>
      </c>
      <c r="AQ36">
        <f t="shared" si="12"/>
        <v>112.92161376657535</v>
      </c>
      <c r="AR36">
        <f t="shared" si="13"/>
        <v>101.13684336884174</v>
      </c>
      <c r="AV36">
        <f>((0.05/0.13)*100)</f>
        <v>38.461538461538467</v>
      </c>
      <c r="AW36">
        <f>((0.05/0.135)*100)</f>
        <v>37.037037037037038</v>
      </c>
      <c r="AX36">
        <f>((0.06/0.135)*100)</f>
        <v>44.444444444444443</v>
      </c>
      <c r="AY36">
        <f>((0.055/0.12)*100)</f>
        <v>45.833333333333336</v>
      </c>
      <c r="BA36">
        <f>((0.08/0.13)*100)</f>
        <v>61.53846153846154</v>
      </c>
      <c r="BB36">
        <f>((0.085/0.135)*100)</f>
        <v>62.962962962962962</v>
      </c>
      <c r="BC36">
        <f>((0.075/0.135)*100)</f>
        <v>55.55555555555555</v>
      </c>
      <c r="BD36">
        <f>((0.065/0.12)*100)</f>
        <v>54.166666666666671</v>
      </c>
      <c r="BF36">
        <f>ABS($B$36-$D$36)</f>
        <v>0.92033699999999996</v>
      </c>
      <c r="BG36">
        <f>ABS($F$36-$H$36)</f>
        <v>4.0471859999999991</v>
      </c>
      <c r="BL36">
        <f>SQRT((ABS($A$36-$E$36)^2+(ABS($B$36-$F$36)^2)))</f>
        <v>6.1124769695934278</v>
      </c>
      <c r="BM36">
        <f>SQRT((ABS($C$36-$G$36)^2+(ABS($D$36-$H$36)^2)))</f>
        <v>5.4992100353636202</v>
      </c>
      <c r="BO36">
        <f>SQRT((ABS($A$36-$G$36)^2+(ABS($B$36-$H$36)^2)))</f>
        <v>3.8064650214892182</v>
      </c>
      <c r="BP36">
        <f>SQRT((ABS($C$36-$E$36)^2+(ABS($D$36-$F$36)^2)))</f>
        <v>13.797708617109022</v>
      </c>
      <c r="BR36">
        <f>DEGREES(ACOS((8.41696227512236^2+13.2471993356445^2-6.8592537206272^2)/(2*8.41696227512236*13.2471993356445)))</f>
        <v>26.66552164388936</v>
      </c>
      <c r="BS36">
        <f>DEGREES(ACOS((9.0347245749794^2+17.1740569088395^2-9.78976587297869^2)/(2*9.0347245749794*17.1740569088395)))</f>
        <v>25.224345571366804</v>
      </c>
      <c r="BU36">
        <v>10</v>
      </c>
      <c r="BV36">
        <v>0</v>
      </c>
      <c r="BW36">
        <v>0</v>
      </c>
      <c r="BX36">
        <v>10</v>
      </c>
      <c r="BY36">
        <v>10</v>
      </c>
      <c r="BZ36">
        <v>0</v>
      </c>
      <c r="CA36">
        <v>10</v>
      </c>
      <c r="CB36">
        <v>0</v>
      </c>
      <c r="CC36">
        <v>12</v>
      </c>
      <c r="CD36">
        <v>0</v>
      </c>
      <c r="CE36">
        <v>10</v>
      </c>
      <c r="CF36">
        <v>0</v>
      </c>
      <c r="CG36">
        <v>11</v>
      </c>
      <c r="CH36">
        <v>11</v>
      </c>
      <c r="CI36">
        <v>0</v>
      </c>
      <c r="CJ36">
        <v>0</v>
      </c>
      <c r="CL36">
        <v>16</v>
      </c>
      <c r="CM36">
        <v>7</v>
      </c>
      <c r="CN36">
        <v>3</v>
      </c>
      <c r="CO36">
        <v>14</v>
      </c>
      <c r="CP36">
        <v>17</v>
      </c>
      <c r="CQ36">
        <v>7</v>
      </c>
      <c r="CR36">
        <v>15</v>
      </c>
      <c r="CS36">
        <v>3</v>
      </c>
      <c r="CT36">
        <v>15</v>
      </c>
      <c r="CU36">
        <v>5</v>
      </c>
      <c r="CV36">
        <v>15</v>
      </c>
      <c r="CW36">
        <v>1</v>
      </c>
      <c r="CX36">
        <v>13</v>
      </c>
      <c r="CY36">
        <v>13</v>
      </c>
      <c r="CZ36">
        <v>3</v>
      </c>
      <c r="DA36">
        <v>1</v>
      </c>
      <c r="DC36">
        <f>((0/10)*100)</f>
        <v>0</v>
      </c>
      <c r="DD36">
        <f>((0/10)*100)</f>
        <v>0</v>
      </c>
      <c r="DE36">
        <f>((10/10)*100)</f>
        <v>100</v>
      </c>
      <c r="DF36">
        <f>((0/10)*100)</f>
        <v>0</v>
      </c>
      <c r="DG36">
        <f>((10/10)*100)</f>
        <v>100</v>
      </c>
      <c r="DH36">
        <f>((0/10)*100)</f>
        <v>0</v>
      </c>
      <c r="DI36">
        <f>((0/12)*100)</f>
        <v>0</v>
      </c>
      <c r="DJ36">
        <f>((10/12)*100)</f>
        <v>83.333333333333343</v>
      </c>
      <c r="DK36">
        <f>((0/12)*100)</f>
        <v>0</v>
      </c>
      <c r="DL36">
        <f>((11/11)*100)</f>
        <v>100</v>
      </c>
      <c r="DM36">
        <f>((0/11)*100)</f>
        <v>0</v>
      </c>
      <c r="DN36">
        <f>((0/11)*100)</f>
        <v>0</v>
      </c>
      <c r="DP36">
        <f>((7/16)*100)</f>
        <v>43.75</v>
      </c>
      <c r="DQ36">
        <f>((3/16)*100)</f>
        <v>18.75</v>
      </c>
      <c r="DR36">
        <f>((14/16)*100)</f>
        <v>87.5</v>
      </c>
      <c r="DS36">
        <f>((7/17)*100)</f>
        <v>41.17647058823529</v>
      </c>
      <c r="DT36">
        <f>((15/17)*100)</f>
        <v>88.235294117647058</v>
      </c>
      <c r="DU36">
        <f>((3/17)*100)</f>
        <v>17.647058823529413</v>
      </c>
      <c r="DV36">
        <f>((5/15)*100)</f>
        <v>33.333333333333329</v>
      </c>
      <c r="DW36">
        <f>((15/15)*100)</f>
        <v>100</v>
      </c>
      <c r="DX36">
        <f>((1/15)*100)</f>
        <v>6.666666666666667</v>
      </c>
      <c r="DY36">
        <f>((13/13)*100)</f>
        <v>100</v>
      </c>
      <c r="DZ36">
        <f>((3/13)*100)</f>
        <v>23.076923076923077</v>
      </c>
      <c r="EA36">
        <f>((1/13)*100)</f>
        <v>7.6923076923076925</v>
      </c>
    </row>
    <row r="37" spans="1:131" x14ac:dyDescent="0.25">
      <c r="A37">
        <v>214.21328299999999</v>
      </c>
      <c r="B37">
        <v>6.5301049999999998</v>
      </c>
      <c r="C37">
        <v>205.95815099999999</v>
      </c>
      <c r="D37">
        <v>7.7328650000000003</v>
      </c>
      <c r="E37">
        <v>216.975255</v>
      </c>
      <c r="F37">
        <v>5.2180660000000003</v>
      </c>
      <c r="G37">
        <v>211.603791</v>
      </c>
      <c r="H37">
        <v>9.0313309999999998</v>
      </c>
      <c r="K37">
        <f>(12/200)</f>
        <v>0.06</v>
      </c>
      <c r="L37">
        <f>(12/200)</f>
        <v>0.06</v>
      </c>
      <c r="M37">
        <f>(13/200)</f>
        <v>6.5000000000000002E-2</v>
      </c>
      <c r="N37" s="1">
        <f>(10/200)</f>
        <v>0.05</v>
      </c>
      <c r="P37">
        <f>(15/200)</f>
        <v>7.4999999999999997E-2</v>
      </c>
      <c r="Q37">
        <f>(14/200)</f>
        <v>7.0000000000000007E-2</v>
      </c>
      <c r="R37">
        <f>(14/200)</f>
        <v>7.0000000000000007E-2</v>
      </c>
      <c r="S37">
        <f>(15/200)</f>
        <v>7.4999999999999997E-2</v>
      </c>
      <c r="U37">
        <f>0.06+0.075</f>
        <v>0.13500000000000001</v>
      </c>
      <c r="V37">
        <f>0.06+0.07</f>
        <v>0.13</v>
      </c>
      <c r="W37">
        <f>0.065+0.07</f>
        <v>0.13500000000000001</v>
      </c>
      <c r="X37" s="1">
        <f>0.05+0.075</f>
        <v>0.125</v>
      </c>
      <c r="Z37">
        <f>SQRT((ABS($A$38-$A$37)^2+(ABS($B$38-$B$37)^2)))</f>
        <v>16.215288725648566</v>
      </c>
      <c r="AA37">
        <f>SQRT((ABS($C$38-$C$37)^2+(ABS($D$38-$D$37)^2)))</f>
        <v>16.122336782250549</v>
      </c>
      <c r="AB37">
        <f>SQRT((ABS($E$38-$E$37)^2+(ABS($F$38-$F$37)^2)))</f>
        <v>15.216770190231744</v>
      </c>
      <c r="AC37" s="1">
        <f>SQRT((ABS($G$38-$G$37)^2+(ABS($H$38-$H$37)^2)))</f>
        <v>16.75479866263878</v>
      </c>
      <c r="AJ37">
        <f>1/0.135</f>
        <v>7.4074074074074066</v>
      </c>
      <c r="AK37">
        <f>1/0.13</f>
        <v>7.6923076923076916</v>
      </c>
      <c r="AL37">
        <f>1/0.135</f>
        <v>7.4074074074074066</v>
      </c>
      <c r="AM37" s="1">
        <f>1/0.125</f>
        <v>8</v>
      </c>
      <c r="AO37">
        <f t="shared" si="10"/>
        <v>120.113249819619</v>
      </c>
      <c r="AP37">
        <f t="shared" si="11"/>
        <v>124.01797524808114</v>
      </c>
      <c r="AQ37">
        <f t="shared" si="12"/>
        <v>112.71681622393884</v>
      </c>
      <c r="AR37" s="1">
        <f t="shared" si="13"/>
        <v>134.03838930111024</v>
      </c>
      <c r="AV37">
        <f>((0.06/0.135)*100)</f>
        <v>44.444444444444443</v>
      </c>
      <c r="AW37">
        <f>((0.06/0.13)*100)</f>
        <v>46.153846153846153</v>
      </c>
      <c r="AX37">
        <f>((0.065/0.135)*100)</f>
        <v>48.148148148148145</v>
      </c>
      <c r="AY37" s="1">
        <f>((0.05/0.125)*100)</f>
        <v>40</v>
      </c>
      <c r="BA37">
        <f>((0.075/0.135)*100)</f>
        <v>55.55555555555555</v>
      </c>
      <c r="BB37">
        <f>((0.07/0.13)*100)</f>
        <v>53.846153846153854</v>
      </c>
      <c r="BC37">
        <f>((0.07/0.135)*100)</f>
        <v>51.851851851851848</v>
      </c>
      <c r="BD37" s="1">
        <f>((0.075/0.125)*100)</f>
        <v>60</v>
      </c>
      <c r="BF37">
        <f>ABS($B$37-$D$37)</f>
        <v>1.2027600000000005</v>
      </c>
      <c r="BG37">
        <f>ABS($F$37-$H$37)</f>
        <v>3.8132649999999995</v>
      </c>
      <c r="BL37">
        <f>SQRT((ABS($A$37-$E$37)^2+(ABS($B$37-$F$37)^2)))</f>
        <v>3.0577664505820383</v>
      </c>
      <c r="BM37">
        <f>SQRT((ABS($C$37-$G$37)^2+(ABS($D$37-$H$37)^2)))</f>
        <v>5.7930359020772659</v>
      </c>
      <c r="BO37">
        <f>SQRT((ABS($A$37-$G$37)^2+(ABS($B$37-$H$37)^2)))</f>
        <v>3.6146341448533823</v>
      </c>
      <c r="BP37">
        <f>SQRT((ABS($C$37-$E$37)^2+(ABS($D$37-$F$37)^2)))</f>
        <v>11.300477625181042</v>
      </c>
      <c r="BR37">
        <f>DEGREES(ACOS((7.38434495387154^2+23.601963797221^2-17.9693199662559^2)/(2*7.38434495387154*23.601963797221)))</f>
        <v>34.086005099572454</v>
      </c>
      <c r="BS37">
        <f>DEGREES(ACOS((6.15893558731653^2+12.5256732872379^2-8.41696227512236^2)/(2*6.15893558731653*12.5256732872379)))</f>
        <v>36.529365113704181</v>
      </c>
      <c r="BU37">
        <v>12</v>
      </c>
      <c r="BV37">
        <v>0</v>
      </c>
      <c r="BW37">
        <v>0</v>
      </c>
      <c r="BX37">
        <v>11</v>
      </c>
      <c r="BY37">
        <v>12</v>
      </c>
      <c r="BZ37">
        <v>0</v>
      </c>
      <c r="CA37">
        <v>11</v>
      </c>
      <c r="CB37">
        <v>0</v>
      </c>
      <c r="CC37">
        <v>13</v>
      </c>
      <c r="CD37">
        <v>0</v>
      </c>
      <c r="CE37">
        <v>11</v>
      </c>
      <c r="CF37">
        <v>0</v>
      </c>
      <c r="CG37">
        <v>10</v>
      </c>
      <c r="CH37">
        <v>10</v>
      </c>
      <c r="CI37">
        <v>0</v>
      </c>
      <c r="CJ37">
        <v>0</v>
      </c>
      <c r="CL37">
        <v>15</v>
      </c>
      <c r="CM37">
        <v>5</v>
      </c>
      <c r="CN37">
        <v>3</v>
      </c>
      <c r="CO37">
        <v>13</v>
      </c>
      <c r="CP37">
        <v>14</v>
      </c>
      <c r="CQ37">
        <v>2</v>
      </c>
      <c r="CR37">
        <v>13</v>
      </c>
      <c r="CS37">
        <v>3</v>
      </c>
      <c r="CT37">
        <v>14</v>
      </c>
      <c r="CU37">
        <v>2</v>
      </c>
      <c r="CV37">
        <v>13</v>
      </c>
      <c r="CW37">
        <v>3</v>
      </c>
      <c r="CX37">
        <v>15</v>
      </c>
      <c r="CY37">
        <v>14</v>
      </c>
      <c r="CZ37">
        <v>3</v>
      </c>
      <c r="DA37">
        <v>2</v>
      </c>
      <c r="DC37">
        <f>((0/12)*100)</f>
        <v>0</v>
      </c>
      <c r="DD37">
        <f>((0/12)*100)</f>
        <v>0</v>
      </c>
      <c r="DE37">
        <f>((11/12)*100)</f>
        <v>91.666666666666657</v>
      </c>
      <c r="DF37">
        <f>((0/12)*100)</f>
        <v>0</v>
      </c>
      <c r="DG37">
        <f>((11/12)*100)</f>
        <v>91.666666666666657</v>
      </c>
      <c r="DH37">
        <f>((0/12)*100)</f>
        <v>0</v>
      </c>
      <c r="DI37">
        <f>((0/13)*100)</f>
        <v>0</v>
      </c>
      <c r="DJ37">
        <f>((11/13)*100)</f>
        <v>84.615384615384613</v>
      </c>
      <c r="DK37">
        <f>((0/13)*100)</f>
        <v>0</v>
      </c>
      <c r="DL37">
        <f>((10/10)*100)</f>
        <v>100</v>
      </c>
      <c r="DM37">
        <f>((0/10)*100)</f>
        <v>0</v>
      </c>
      <c r="DN37">
        <f>((0/10)*100)</f>
        <v>0</v>
      </c>
      <c r="DP37">
        <f>((5/15)*100)</f>
        <v>33.333333333333329</v>
      </c>
      <c r="DQ37">
        <f>((3/15)*100)</f>
        <v>20</v>
      </c>
      <c r="DR37">
        <f>((13/15)*100)</f>
        <v>86.666666666666671</v>
      </c>
      <c r="DS37">
        <f>((2/14)*100)</f>
        <v>14.285714285714285</v>
      </c>
      <c r="DT37">
        <f>((13/14)*100)</f>
        <v>92.857142857142861</v>
      </c>
      <c r="DU37">
        <f>((3/14)*100)</f>
        <v>21.428571428571427</v>
      </c>
      <c r="DV37">
        <f>((2/14)*100)</f>
        <v>14.285714285714285</v>
      </c>
      <c r="DW37">
        <f>((13/14)*100)</f>
        <v>92.857142857142861</v>
      </c>
      <c r="DX37">
        <f>((3/14)*100)</f>
        <v>21.428571428571427</v>
      </c>
      <c r="DY37">
        <f>((14/15)*100)</f>
        <v>93.333333333333329</v>
      </c>
      <c r="DZ37">
        <f>((3/15)*100)</f>
        <v>20</v>
      </c>
      <c r="EA37">
        <f>((2/15)*100)</f>
        <v>13.333333333333334</v>
      </c>
    </row>
    <row r="38" spans="1:131" x14ac:dyDescent="0.25">
      <c r="A38">
        <v>198.034918</v>
      </c>
      <c r="B38">
        <v>5.4364439999999998</v>
      </c>
      <c r="C38">
        <v>189.84398099999999</v>
      </c>
      <c r="D38">
        <v>8.2459620000000005</v>
      </c>
      <c r="E38">
        <v>201.76871299999999</v>
      </c>
      <c r="F38">
        <v>4.6602350000000001</v>
      </c>
      <c r="G38" s="1">
        <v>194.85339999999999</v>
      </c>
      <c r="H38" s="1">
        <v>8.6470400000000005</v>
      </c>
      <c r="K38">
        <f>(10/200)</f>
        <v>0.05</v>
      </c>
      <c r="L38">
        <f>(9/200)</f>
        <v>4.4999999999999998E-2</v>
      </c>
      <c r="M38" s="1">
        <f>(10/200)</f>
        <v>0.05</v>
      </c>
      <c r="N38" s="1">
        <f>(12/200)</f>
        <v>0.06</v>
      </c>
      <c r="P38">
        <f>(14/200)</f>
        <v>7.0000000000000007E-2</v>
      </c>
      <c r="Q38">
        <f>(13/200)</f>
        <v>6.5000000000000002E-2</v>
      </c>
      <c r="R38">
        <f>(13/200)</f>
        <v>6.5000000000000002E-2</v>
      </c>
      <c r="S38" s="1">
        <f>(13/200)</f>
        <v>6.5000000000000002E-2</v>
      </c>
      <c r="U38">
        <f>0.05+0.07</f>
        <v>0.12000000000000001</v>
      </c>
      <c r="V38">
        <f>0.045+0.065</f>
        <v>0.11</v>
      </c>
      <c r="W38" s="1">
        <f>0.05+0.065</f>
        <v>0.115</v>
      </c>
      <c r="X38" s="1">
        <f>0.06+0.065</f>
        <v>0.125</v>
      </c>
      <c r="Z38">
        <f>SQRT((ABS($A$39-$A$38)^2+(ABS($B$39-$B$38)^2)))</f>
        <v>16.32523727812816</v>
      </c>
      <c r="AA38">
        <f>SQRT((ABS($C$39-$C$38)^2+(ABS($D$39-$D$38)^2)))</f>
        <v>15.433626065413639</v>
      </c>
      <c r="AB38" s="1">
        <f>SQRT((ABS($E$39-$E$38)^2+(ABS($F$39-$F$38)^2)))</f>
        <v>15.166565609342955</v>
      </c>
      <c r="AC38" s="1">
        <f>SQRT((ABS($G$39-$G$38)^2+(ABS($H$39-$H$38)^2)))</f>
        <v>17.174056908839471</v>
      </c>
      <c r="AJ38">
        <f>1/0.12</f>
        <v>8.3333333333333339</v>
      </c>
      <c r="AK38">
        <f>1/0.11</f>
        <v>9.0909090909090917</v>
      </c>
      <c r="AL38" s="1">
        <f>1/0.115</f>
        <v>8.695652173913043</v>
      </c>
      <c r="AM38" s="1">
        <f>1/0.125</f>
        <v>8</v>
      </c>
      <c r="AO38">
        <f t="shared" si="10"/>
        <v>136.04364398440131</v>
      </c>
      <c r="AP38">
        <f t="shared" si="11"/>
        <v>140.30569150376036</v>
      </c>
      <c r="AQ38" s="1">
        <f t="shared" si="12"/>
        <v>131.88317921167786</v>
      </c>
      <c r="AR38" s="1">
        <f t="shared" si="13"/>
        <v>137.39245527071577</v>
      </c>
      <c r="AV38">
        <f>((0.05/0.12)*100)</f>
        <v>41.666666666666671</v>
      </c>
      <c r="AW38">
        <f>((0.045/0.11)*100)</f>
        <v>40.909090909090907</v>
      </c>
      <c r="AX38" s="1">
        <f>((0.05/0.115)*100)</f>
        <v>43.478260869565219</v>
      </c>
      <c r="AY38" s="1">
        <f>((0.06/0.125)*100)</f>
        <v>48</v>
      </c>
      <c r="BA38">
        <f>((0.07/0.12)*100)</f>
        <v>58.333333333333336</v>
      </c>
      <c r="BB38">
        <f>((0.065/0.11)*100)</f>
        <v>59.090909090909093</v>
      </c>
      <c r="BC38" s="1">
        <f>((0.065/0.115)*100)</f>
        <v>56.521739130434781</v>
      </c>
      <c r="BD38" s="1">
        <f>((0.065/0.125)*100)</f>
        <v>52</v>
      </c>
      <c r="BF38">
        <f>ABS($B$38-$D$38)</f>
        <v>2.8095180000000006</v>
      </c>
      <c r="BG38" s="1">
        <f>ABS($F$38-$H$38)</f>
        <v>3.9868050000000004</v>
      </c>
      <c r="BL38">
        <f>SQRT((ABS($A$38-$E$38)^2+(ABS($B$38-$F$38)^2)))</f>
        <v>3.8136236722710195</v>
      </c>
      <c r="BM38" s="1">
        <f>SQRT((ABS($C$38-$G$38)^2+(ABS($D$38-$H$38)^2)))</f>
        <v>5.0254494604607336</v>
      </c>
      <c r="BO38" s="1">
        <f>SQRT((ABS($A$38-$G$38)^2+(ABS($B$38-$H$38)^2)))</f>
        <v>4.5199539222806324</v>
      </c>
      <c r="BP38">
        <f>SQRT((ABS($C$38-$E$38)^2+(ABS($D$38-$F$38)^2)))</f>
        <v>12.452175367796308</v>
      </c>
      <c r="BR38">
        <f>DEGREES(ACOS((10.5830094162175^2+18.0798236090836^2-8.63013316332083^2)/(2*10.5830094162175*18.0798236090836)))</f>
        <v>17.779394480073798</v>
      </c>
      <c r="BS38">
        <f>DEGREES(ACOS((6.8592537206272^2+11.9867979842096^2-7.38434495387154^2)/(2*6.8592537206272*11.9867979842096)))</f>
        <v>34.076944581964973</v>
      </c>
      <c r="BU38">
        <v>10</v>
      </c>
      <c r="BV38">
        <v>0</v>
      </c>
      <c r="BW38">
        <v>0</v>
      </c>
      <c r="BX38">
        <v>10</v>
      </c>
      <c r="BY38">
        <v>9</v>
      </c>
      <c r="BZ38">
        <v>0</v>
      </c>
      <c r="CA38">
        <v>7</v>
      </c>
      <c r="CB38">
        <v>0</v>
      </c>
      <c r="CC38">
        <v>10</v>
      </c>
      <c r="CD38">
        <v>0</v>
      </c>
      <c r="CE38">
        <v>7</v>
      </c>
      <c r="CF38">
        <v>0</v>
      </c>
      <c r="CG38">
        <v>12</v>
      </c>
      <c r="CH38">
        <v>10</v>
      </c>
      <c r="CI38">
        <v>1</v>
      </c>
      <c r="CJ38">
        <v>1</v>
      </c>
      <c r="CL38">
        <v>14</v>
      </c>
      <c r="CM38">
        <v>2</v>
      </c>
      <c r="CN38">
        <v>1</v>
      </c>
      <c r="CO38">
        <v>14</v>
      </c>
      <c r="CP38">
        <v>13</v>
      </c>
      <c r="CQ38">
        <v>3</v>
      </c>
      <c r="CR38">
        <v>11</v>
      </c>
      <c r="CS38">
        <v>3</v>
      </c>
      <c r="CT38">
        <v>13</v>
      </c>
      <c r="CU38">
        <v>3</v>
      </c>
      <c r="CV38">
        <v>11</v>
      </c>
      <c r="CW38">
        <v>3</v>
      </c>
      <c r="CX38">
        <v>13</v>
      </c>
      <c r="CY38">
        <v>13</v>
      </c>
      <c r="CZ38">
        <v>4</v>
      </c>
      <c r="DA38">
        <v>3</v>
      </c>
      <c r="DC38">
        <f>((0/10)*100)</f>
        <v>0</v>
      </c>
      <c r="DD38">
        <f>((0/10)*100)</f>
        <v>0</v>
      </c>
      <c r="DE38">
        <f>((10/10)*100)</f>
        <v>100</v>
      </c>
      <c r="DF38">
        <f>((0/9)*100)</f>
        <v>0</v>
      </c>
      <c r="DG38">
        <f>((7/9)*100)</f>
        <v>77.777777777777786</v>
      </c>
      <c r="DH38">
        <f>((0/9)*100)</f>
        <v>0</v>
      </c>
      <c r="DI38">
        <f>((0/10)*100)</f>
        <v>0</v>
      </c>
      <c r="DJ38">
        <f>((7/10)*100)</f>
        <v>70</v>
      </c>
      <c r="DK38">
        <f>((0/10)*100)</f>
        <v>0</v>
      </c>
      <c r="DL38">
        <f>((10/12)*100)</f>
        <v>83.333333333333343</v>
      </c>
      <c r="DM38">
        <f>((1/12)*100)</f>
        <v>8.3333333333333321</v>
      </c>
      <c r="DN38">
        <f>((1/12)*100)</f>
        <v>8.3333333333333321</v>
      </c>
      <c r="DP38">
        <f>((2/14)*100)</f>
        <v>14.285714285714285</v>
      </c>
      <c r="DQ38">
        <f>((1/14)*100)</f>
        <v>7.1428571428571423</v>
      </c>
      <c r="DR38">
        <f>((14/14)*100)</f>
        <v>100</v>
      </c>
      <c r="DS38">
        <f>((3/13)*100)</f>
        <v>23.076923076923077</v>
      </c>
      <c r="DT38">
        <f>((11/13)*100)</f>
        <v>84.615384615384613</v>
      </c>
      <c r="DU38">
        <f>((3/13)*100)</f>
        <v>23.076923076923077</v>
      </c>
      <c r="DV38">
        <f>((3/13)*100)</f>
        <v>23.076923076923077</v>
      </c>
      <c r="DW38">
        <f>((11/13)*100)</f>
        <v>84.615384615384613</v>
      </c>
      <c r="DX38">
        <f>((3/13)*100)</f>
        <v>23.076923076923077</v>
      </c>
      <c r="DY38">
        <f>((13/13)*100)</f>
        <v>100</v>
      </c>
      <c r="DZ38">
        <f>((4/13)*100)</f>
        <v>30.76923076923077</v>
      </c>
      <c r="EA38">
        <f>((3/13)*100)</f>
        <v>23.076923076923077</v>
      </c>
    </row>
    <row r="39" spans="1:131" x14ac:dyDescent="0.25">
      <c r="A39">
        <v>181.70983699999999</v>
      </c>
      <c r="B39">
        <v>5.3650120000000001</v>
      </c>
      <c r="C39">
        <v>174.42843500000001</v>
      </c>
      <c r="D39">
        <v>8.9927919999999997</v>
      </c>
      <c r="E39" s="1">
        <v>186.60511600000001</v>
      </c>
      <c r="F39" s="1">
        <v>4.960299</v>
      </c>
      <c r="G39" s="1">
        <v>177.682749</v>
      </c>
      <c r="H39" s="1">
        <v>8.9890559999999997</v>
      </c>
      <c r="K39">
        <f>(10/200)</f>
        <v>0.05</v>
      </c>
      <c r="L39">
        <f>(9/200)</f>
        <v>4.4999999999999998E-2</v>
      </c>
      <c r="M39" s="1">
        <f>(11/200)</f>
        <v>5.5E-2</v>
      </c>
      <c r="N39" s="1">
        <f>(11/200)</f>
        <v>5.5E-2</v>
      </c>
      <c r="P39">
        <f>(13/200)</f>
        <v>6.5000000000000002E-2</v>
      </c>
      <c r="Q39">
        <f>(14/200)</f>
        <v>7.0000000000000007E-2</v>
      </c>
      <c r="R39" s="1">
        <f>(11/200)</f>
        <v>5.5E-2</v>
      </c>
      <c r="S39" s="1">
        <f>(12/200)</f>
        <v>0.06</v>
      </c>
      <c r="U39">
        <f>0.05+0.065</f>
        <v>0.115</v>
      </c>
      <c r="V39">
        <f>0.045+0.07</f>
        <v>0.115</v>
      </c>
      <c r="W39" s="1">
        <f>0.055+0.055</f>
        <v>0.11</v>
      </c>
      <c r="X39" s="1">
        <f>0.055+0.06</f>
        <v>0.11499999999999999</v>
      </c>
      <c r="Z39">
        <f>SQRT((ABS($A$40-$A$39)^2+(ABS($B$40-$B$39)^2)))</f>
        <v>14.78043036650911</v>
      </c>
      <c r="AA39">
        <f>SQRT((ABS($C$40-$C$39)^2+(ABS($D$40-$D$39)^2)))</f>
        <v>13.066651507506061</v>
      </c>
      <c r="AB39" s="1">
        <f>SQRT((ABS($E$40-$E$39)^2+(ABS($F$40-$F$39)^2)))</f>
        <v>13.949516575717748</v>
      </c>
      <c r="AC39" s="1">
        <f>SQRT((ABS($G$40-$G$39)^2+(ABS($H$40-$H$39)^2)))</f>
        <v>12.525673287237893</v>
      </c>
      <c r="AJ39">
        <f>1/0.115</f>
        <v>8.695652173913043</v>
      </c>
      <c r="AK39">
        <f>1/0.115</f>
        <v>8.695652173913043</v>
      </c>
      <c r="AL39" s="1">
        <f>1/0.11</f>
        <v>9.0909090909090917</v>
      </c>
      <c r="AM39" s="1">
        <f>1/0.115</f>
        <v>8.695652173913043</v>
      </c>
      <c r="AO39">
        <f t="shared" si="10"/>
        <v>128.52548144790529</v>
      </c>
      <c r="AP39">
        <f t="shared" si="11"/>
        <v>113.62305658700922</v>
      </c>
      <c r="AQ39" s="1">
        <f t="shared" si="12"/>
        <v>126.81378705197953</v>
      </c>
      <c r="AR39" s="1">
        <f t="shared" si="13"/>
        <v>108.91889814989473</v>
      </c>
      <c r="AV39">
        <f>((0.05/0.115)*100)</f>
        <v>43.478260869565219</v>
      </c>
      <c r="AW39">
        <f>((0.045/0.115)*100)</f>
        <v>39.130434782608688</v>
      </c>
      <c r="AX39" s="1">
        <f>((0.055/0.11)*100)</f>
        <v>50</v>
      </c>
      <c r="AY39" s="1">
        <f>((0.055/0.115)*100)</f>
        <v>47.826086956521735</v>
      </c>
      <c r="BA39">
        <f>((0.065/0.115)*100)</f>
        <v>56.521739130434781</v>
      </c>
      <c r="BB39">
        <f>((0.07/0.115)*100)</f>
        <v>60.869565217391312</v>
      </c>
      <c r="BC39" s="1">
        <f>((0.055/0.11)*100)</f>
        <v>50</v>
      </c>
      <c r="BD39" s="1">
        <f>((0.06/0.115)*100)</f>
        <v>52.173913043478258</v>
      </c>
      <c r="BF39">
        <f>ABS($B$39-$D$39)</f>
        <v>3.6277799999999996</v>
      </c>
      <c r="BG39" s="1">
        <f>ABS($F$39-$H$39)</f>
        <v>4.0287569999999997</v>
      </c>
      <c r="BL39" s="1">
        <f>SQRT((ABS($A$39-$E$39)^2+(ABS($B$39-$F$39)^2)))</f>
        <v>4.9119801608119467</v>
      </c>
      <c r="BM39" s="1">
        <f>SQRT((ABS($C$39-$G$39)^2+(ABS($D$39-$H$39)^2)))</f>
        <v>3.2543161444905686</v>
      </c>
      <c r="BO39" s="1">
        <f>SQRT((ABS($A$39-$G$39)^2+(ABS($B$39-$H$39)^2)))</f>
        <v>5.4176685643992597</v>
      </c>
      <c r="BP39" s="1">
        <f>SQRT((ABS($C$39-$E$39)^2+(ABS($D$39-$F$39)^2)))</f>
        <v>12.82702459539273</v>
      </c>
      <c r="BR39">
        <f>DEGREES(ACOS((8.98554100988121^2+15.9011682908998^2-7.98707402145454^2)/(2*8.98554100988121*15.9011682908998)))</f>
        <v>19.244077011593504</v>
      </c>
      <c r="BS39">
        <f>DEGREES(ACOS((17.9693199662559^2+26.4389433463419^2-9.78399818408426^2)/(2*17.9693199662559*26.4389433463419)))</f>
        <v>12.902889813820508</v>
      </c>
      <c r="BU39">
        <v>10</v>
      </c>
      <c r="BV39">
        <v>0</v>
      </c>
      <c r="BW39">
        <v>0</v>
      </c>
      <c r="BX39">
        <v>10</v>
      </c>
      <c r="BY39">
        <v>9</v>
      </c>
      <c r="BZ39">
        <v>0</v>
      </c>
      <c r="CA39">
        <v>9</v>
      </c>
      <c r="CB39">
        <v>1</v>
      </c>
      <c r="CC39">
        <v>11</v>
      </c>
      <c r="CD39">
        <v>0</v>
      </c>
      <c r="CE39">
        <v>9</v>
      </c>
      <c r="CF39">
        <v>1</v>
      </c>
      <c r="CG39">
        <v>11</v>
      </c>
      <c r="CH39">
        <v>8</v>
      </c>
      <c r="CI39">
        <v>0</v>
      </c>
      <c r="CJ39">
        <v>0</v>
      </c>
      <c r="CL39">
        <v>13</v>
      </c>
      <c r="CM39">
        <v>4</v>
      </c>
      <c r="CN39">
        <v>3</v>
      </c>
      <c r="CO39">
        <v>13</v>
      </c>
      <c r="CP39">
        <v>14</v>
      </c>
      <c r="CQ39">
        <v>4</v>
      </c>
      <c r="CR39">
        <v>11</v>
      </c>
      <c r="CS39">
        <v>3</v>
      </c>
      <c r="CT39">
        <v>11</v>
      </c>
      <c r="CU39">
        <v>1</v>
      </c>
      <c r="CV39">
        <v>11</v>
      </c>
      <c r="CW39">
        <v>0</v>
      </c>
      <c r="CX39">
        <v>12</v>
      </c>
      <c r="CY39">
        <v>12</v>
      </c>
      <c r="CZ39">
        <v>4</v>
      </c>
      <c r="DA39">
        <v>2</v>
      </c>
      <c r="DC39">
        <f>((0/10)*100)</f>
        <v>0</v>
      </c>
      <c r="DD39">
        <f>((0/10)*100)</f>
        <v>0</v>
      </c>
      <c r="DE39">
        <f>((10/10)*100)</f>
        <v>100</v>
      </c>
      <c r="DF39">
        <f>((0/9)*100)</f>
        <v>0</v>
      </c>
      <c r="DG39">
        <f>((9/9)*100)</f>
        <v>100</v>
      </c>
      <c r="DH39">
        <f>((1/9)*100)</f>
        <v>11.111111111111111</v>
      </c>
      <c r="DI39">
        <f>((0/11)*100)</f>
        <v>0</v>
      </c>
      <c r="DJ39">
        <f>((9/11)*100)</f>
        <v>81.818181818181827</v>
      </c>
      <c r="DK39">
        <f>((1/11)*100)</f>
        <v>9.0909090909090917</v>
      </c>
      <c r="DL39">
        <f>((8/11)*100)</f>
        <v>72.727272727272734</v>
      </c>
      <c r="DM39">
        <f>((0/11)*100)</f>
        <v>0</v>
      </c>
      <c r="DN39">
        <f>((0/11)*100)</f>
        <v>0</v>
      </c>
      <c r="DP39">
        <f>((4/13)*100)</f>
        <v>30.76923076923077</v>
      </c>
      <c r="DQ39">
        <f>((3/13)*100)</f>
        <v>23.076923076923077</v>
      </c>
      <c r="DR39">
        <f>((13/13)*100)</f>
        <v>100</v>
      </c>
      <c r="DS39">
        <f>((4/14)*100)</f>
        <v>28.571428571428569</v>
      </c>
      <c r="DT39">
        <f>((11/14)*100)</f>
        <v>78.571428571428569</v>
      </c>
      <c r="DU39">
        <f>((3/14)*100)</f>
        <v>21.428571428571427</v>
      </c>
      <c r="DV39">
        <f>((1/11)*100)</f>
        <v>9.0909090909090917</v>
      </c>
      <c r="DW39">
        <f>((11/11)*100)</f>
        <v>100</v>
      </c>
      <c r="DX39">
        <f>((0/11)*100)</f>
        <v>0</v>
      </c>
      <c r="DY39">
        <f>((12/12)*100)</f>
        <v>100</v>
      </c>
      <c r="DZ39">
        <f>((4/12)*100)</f>
        <v>33.333333333333329</v>
      </c>
      <c r="EA39">
        <f>((2/12)*100)</f>
        <v>16.666666666666664</v>
      </c>
    </row>
    <row r="40" spans="1:131" x14ac:dyDescent="0.25">
      <c r="A40">
        <v>166.93732900000001</v>
      </c>
      <c r="B40">
        <v>5.8488810000000004</v>
      </c>
      <c r="C40">
        <v>161.36756199999999</v>
      </c>
      <c r="D40">
        <v>9.3813510000000004</v>
      </c>
      <c r="E40" s="1">
        <v>172.663184</v>
      </c>
      <c r="F40" s="1">
        <v>5.4202389999999996</v>
      </c>
      <c r="G40" s="1">
        <v>165.159457</v>
      </c>
      <c r="H40" s="1">
        <v>9.2332870000000007</v>
      </c>
      <c r="K40">
        <f>(8/200)</f>
        <v>0.04</v>
      </c>
      <c r="L40">
        <f>(7/200)</f>
        <v>3.5000000000000003E-2</v>
      </c>
      <c r="M40" s="1">
        <f>(11/200)</f>
        <v>5.5E-2</v>
      </c>
      <c r="N40" s="1">
        <f>(12/200)</f>
        <v>0.06</v>
      </c>
      <c r="P40">
        <f>(14/200)</f>
        <v>7.0000000000000007E-2</v>
      </c>
      <c r="Q40">
        <f>(16/200)</f>
        <v>0.08</v>
      </c>
      <c r="R40" s="1">
        <f>(14/200)</f>
        <v>7.0000000000000007E-2</v>
      </c>
      <c r="S40" s="1">
        <f>(14/200)</f>
        <v>7.0000000000000007E-2</v>
      </c>
      <c r="U40">
        <f>0.04+0.07</f>
        <v>0.11000000000000001</v>
      </c>
      <c r="V40">
        <f>0.035+0.08</f>
        <v>0.115</v>
      </c>
      <c r="W40" s="1">
        <f>0.055+0.07</f>
        <v>0.125</v>
      </c>
      <c r="X40" s="1">
        <f>0.06+0.07</f>
        <v>0.13</v>
      </c>
      <c r="Z40">
        <f>SQRT((ABS($A$41-$A$40)^2+(ABS($B$41-$B$40)^2)))</f>
        <v>10.240014479005833</v>
      </c>
      <c r="AA40">
        <f>SQRT((ABS($C$41-$C$40)^2+(ABS($D$41-$D$40)^2)))</f>
        <v>9.7837536555668638</v>
      </c>
      <c r="AB40" s="1">
        <f>SQRT((ABS($E$41-$E$40)^2+(ABS($F$41-$F$40)^2)))</f>
        <v>13.247199335644536</v>
      </c>
      <c r="AC40" s="1">
        <f>SQRT((ABS($G$41-$G$40)^2+(ABS($H$41-$H$40)^2)))</f>
        <v>11.986797984209552</v>
      </c>
      <c r="AJ40">
        <f>1/0.11</f>
        <v>9.0909090909090917</v>
      </c>
      <c r="AK40">
        <f>1/0.115</f>
        <v>8.695652173913043</v>
      </c>
      <c r="AL40" s="1">
        <f>1/0.125</f>
        <v>8</v>
      </c>
      <c r="AM40" s="1">
        <f>1/0.13</f>
        <v>7.6923076923076916</v>
      </c>
      <c r="AO40">
        <f t="shared" si="10"/>
        <v>93.091040718234837</v>
      </c>
      <c r="AP40">
        <f t="shared" si="11"/>
        <v>85.076118744059684</v>
      </c>
      <c r="AQ40" s="1">
        <f t="shared" si="12"/>
        <v>105.97759468515629</v>
      </c>
      <c r="AR40" s="1">
        <f t="shared" si="13"/>
        <v>92.20613834007348</v>
      </c>
      <c r="AV40">
        <f>((0.04/0.11)*100)</f>
        <v>36.363636363636367</v>
      </c>
      <c r="AW40">
        <f>((0.035/0.115)*100)</f>
        <v>30.434782608695656</v>
      </c>
      <c r="AX40" s="1">
        <f>((0.055/0.125)*100)</f>
        <v>44</v>
      </c>
      <c r="AY40" s="1">
        <f>((0.06/0.13)*100)</f>
        <v>46.153846153846153</v>
      </c>
      <c r="BA40">
        <f>((0.07/0.11)*100)</f>
        <v>63.636363636363647</v>
      </c>
      <c r="BB40">
        <f>((0.08/0.115)*100)</f>
        <v>69.565217391304344</v>
      </c>
      <c r="BC40" s="1">
        <f>((0.07/0.125)*100)</f>
        <v>56.000000000000007</v>
      </c>
      <c r="BD40" s="1">
        <f>((0.07/0.13)*100)</f>
        <v>53.846153846153854</v>
      </c>
      <c r="BF40">
        <f>ABS($B$40-$D$40)</f>
        <v>3.53247</v>
      </c>
      <c r="BG40" s="1">
        <f>ABS($F$40-$H$40)</f>
        <v>3.8130480000000011</v>
      </c>
      <c r="BL40" s="1">
        <f>SQRT((ABS($A$40-$E$40)^2+(ABS($B$40-$F$40)^2)))</f>
        <v>5.741876822537118</v>
      </c>
      <c r="BM40" s="1">
        <f>SQRT((ABS($C$40-$G$40)^2+(ABS($D$40-$H$40)^2)))</f>
        <v>3.7947846630765603</v>
      </c>
      <c r="BO40" s="1">
        <f>SQRT((ABS($A$40-$G$40)^2+(ABS($B$40-$H$40)^2)))</f>
        <v>3.822961263369014</v>
      </c>
      <c r="BP40" s="1">
        <f>SQRT((ABS($C$40-$E$40)^2+(ABS($D$40-$F$40)^2)))</f>
        <v>11.970024421170919</v>
      </c>
      <c r="BR40">
        <f>DEGREES(ACOS((8.02061937298835^2+12.834049156341^2-6.01565267827565^2)/(2*8.02061937298835*12.834049156341)))</f>
        <v>20.485228208535048</v>
      </c>
      <c r="BS40">
        <f>DEGREES(ACOS((8.95309981432783^2+18.4303717370129^2-10.5830094162175^2)/(2*8.95309981432783*18.4303717370129)))</f>
        <v>21.126446361063298</v>
      </c>
      <c r="BU40">
        <v>8</v>
      </c>
      <c r="BV40">
        <v>0</v>
      </c>
      <c r="BW40">
        <v>0</v>
      </c>
      <c r="BX40">
        <v>8</v>
      </c>
      <c r="BY40">
        <v>7</v>
      </c>
      <c r="BZ40">
        <v>0</v>
      </c>
      <c r="CA40">
        <v>7</v>
      </c>
      <c r="CB40">
        <v>0</v>
      </c>
      <c r="CC40">
        <v>11</v>
      </c>
      <c r="CD40">
        <v>0</v>
      </c>
      <c r="CE40">
        <v>7</v>
      </c>
      <c r="CF40">
        <v>0</v>
      </c>
      <c r="CG40">
        <v>12</v>
      </c>
      <c r="CH40">
        <v>9</v>
      </c>
      <c r="CI40">
        <v>0</v>
      </c>
      <c r="CJ40">
        <v>0</v>
      </c>
      <c r="CL40">
        <v>14</v>
      </c>
      <c r="CM40">
        <v>5</v>
      </c>
      <c r="CN40">
        <v>3</v>
      </c>
      <c r="CO40">
        <v>12</v>
      </c>
      <c r="CP40">
        <v>16</v>
      </c>
      <c r="CQ40">
        <v>8</v>
      </c>
      <c r="CR40">
        <v>14</v>
      </c>
      <c r="CS40">
        <v>5</v>
      </c>
      <c r="CT40">
        <v>14</v>
      </c>
      <c r="CU40">
        <v>6</v>
      </c>
      <c r="CV40">
        <v>14</v>
      </c>
      <c r="CW40">
        <v>3</v>
      </c>
      <c r="CX40">
        <v>14</v>
      </c>
      <c r="CY40">
        <v>13</v>
      </c>
      <c r="CZ40">
        <v>7</v>
      </c>
      <c r="DA40">
        <v>3</v>
      </c>
      <c r="DC40">
        <f>((0/8)*100)</f>
        <v>0</v>
      </c>
      <c r="DD40">
        <f>((0/8)*100)</f>
        <v>0</v>
      </c>
      <c r="DE40">
        <f>((8/8)*100)</f>
        <v>100</v>
      </c>
      <c r="DF40">
        <f>((0/7)*100)</f>
        <v>0</v>
      </c>
      <c r="DG40">
        <f>((7/7)*100)</f>
        <v>100</v>
      </c>
      <c r="DH40">
        <f>((0/7)*100)</f>
        <v>0</v>
      </c>
      <c r="DI40">
        <f>((0/11)*100)</f>
        <v>0</v>
      </c>
      <c r="DJ40">
        <f>((7/11)*100)</f>
        <v>63.636363636363633</v>
      </c>
      <c r="DK40">
        <f>((0/11)*100)</f>
        <v>0</v>
      </c>
      <c r="DL40">
        <f>((9/12)*100)</f>
        <v>75</v>
      </c>
      <c r="DM40">
        <f>((0/12)*100)</f>
        <v>0</v>
      </c>
      <c r="DN40">
        <f>((0/12)*100)</f>
        <v>0</v>
      </c>
      <c r="DP40">
        <f>((5/14)*100)</f>
        <v>35.714285714285715</v>
      </c>
      <c r="DQ40">
        <f>((3/14)*100)</f>
        <v>21.428571428571427</v>
      </c>
      <c r="DR40">
        <f>((12/14)*100)</f>
        <v>85.714285714285708</v>
      </c>
      <c r="DS40">
        <f>((8/16)*100)</f>
        <v>50</v>
      </c>
      <c r="DT40">
        <f>((14/16)*100)</f>
        <v>87.5</v>
      </c>
      <c r="DU40">
        <f>((5/16)*100)</f>
        <v>31.25</v>
      </c>
      <c r="DV40">
        <f>((6/14)*100)</f>
        <v>42.857142857142854</v>
      </c>
      <c r="DW40">
        <f>((14/14)*100)</f>
        <v>100</v>
      </c>
      <c r="DX40">
        <f>((3/14)*100)</f>
        <v>21.428571428571427</v>
      </c>
      <c r="DY40">
        <f>((13/14)*100)</f>
        <v>92.857142857142861</v>
      </c>
      <c r="DZ40">
        <f>((7/14)*100)</f>
        <v>50</v>
      </c>
      <c r="EA40">
        <f>((3/14)*100)</f>
        <v>21.428571428571427</v>
      </c>
    </row>
    <row r="41" spans="1:131" x14ac:dyDescent="0.25">
      <c r="A41">
        <v>156.706772</v>
      </c>
      <c r="B41">
        <v>6.2888809999999999</v>
      </c>
      <c r="C41">
        <v>151.58634499999999</v>
      </c>
      <c r="D41">
        <v>9.1585739999999998</v>
      </c>
      <c r="E41">
        <v>159.416134</v>
      </c>
      <c r="F41">
        <v>5.4831399999999997</v>
      </c>
      <c r="G41">
        <v>153.174252</v>
      </c>
      <c r="H41">
        <v>9.4287019999999995</v>
      </c>
      <c r="K41">
        <f>(10/200)</f>
        <v>0.05</v>
      </c>
      <c r="L41">
        <f>(10/200)</f>
        <v>0.05</v>
      </c>
      <c r="M41">
        <f>(12/200)</f>
        <v>0.06</v>
      </c>
      <c r="N41">
        <f>(13/200)</f>
        <v>6.5000000000000002E-2</v>
      </c>
      <c r="P41">
        <f>(16/200)</f>
        <v>0.08</v>
      </c>
      <c r="Q41">
        <f>(18/200)</f>
        <v>0.09</v>
      </c>
      <c r="R41">
        <f>(14/200)</f>
        <v>7.0000000000000007E-2</v>
      </c>
      <c r="S41">
        <f>(13/200)</f>
        <v>6.5000000000000002E-2</v>
      </c>
      <c r="U41">
        <f>0.05+0.08</f>
        <v>0.13</v>
      </c>
      <c r="V41">
        <f>0.05+0.09</f>
        <v>0.14000000000000001</v>
      </c>
      <c r="W41">
        <f>0.06+0.07</f>
        <v>0.13</v>
      </c>
      <c r="X41">
        <f>0.065+0.065</f>
        <v>0.13</v>
      </c>
      <c r="Z41">
        <f>SQRT((ABS($A$42-$A$41)^2+(ABS($B$42-$B$41)^2)))</f>
        <v>22.599620116951083</v>
      </c>
      <c r="AA41">
        <f>SQRT((ABS($C$42-$C$41)^2+(ABS($D$42-$D$41)^2)))</f>
        <v>25.638002853555047</v>
      </c>
      <c r="AB41">
        <f>SQRT((ABS($E$42-$E$41)^2+(ABS($F$42-$F$41)^2)))</f>
        <v>23.601963797220957</v>
      </c>
      <c r="AC41">
        <f>SQRT((ABS($G$42-$G$41)^2+(ABS($H$42-$H$41)^2)))</f>
        <v>26.438943346341887</v>
      </c>
      <c r="AJ41">
        <f>1/0.13</f>
        <v>7.6923076923076916</v>
      </c>
      <c r="AK41">
        <f>1/0.14</f>
        <v>7.1428571428571423</v>
      </c>
      <c r="AL41">
        <f>1/0.13</f>
        <v>7.6923076923076916</v>
      </c>
      <c r="AM41">
        <f>1/0.13</f>
        <v>7.6923076923076916</v>
      </c>
      <c r="AO41">
        <f t="shared" si="10"/>
        <v>173.84323166885449</v>
      </c>
      <c r="AP41">
        <f t="shared" si="11"/>
        <v>183.12859181110747</v>
      </c>
      <c r="AQ41">
        <f t="shared" si="12"/>
        <v>181.55356767093045</v>
      </c>
      <c r="AR41">
        <f t="shared" si="13"/>
        <v>203.37648727955298</v>
      </c>
      <c r="AV41">
        <f>((0.05/0.13)*100)</f>
        <v>38.461538461538467</v>
      </c>
      <c r="AW41">
        <f>((0.05/0.14)*100)</f>
        <v>35.714285714285715</v>
      </c>
      <c r="AX41">
        <f>((0.06/0.13)*100)</f>
        <v>46.153846153846153</v>
      </c>
      <c r="AY41">
        <f>((0.065/0.13)*100)</f>
        <v>50</v>
      </c>
      <c r="BA41">
        <f>((0.08/0.13)*100)</f>
        <v>61.53846153846154</v>
      </c>
      <c r="BB41">
        <f>((0.09/0.14)*100)</f>
        <v>64.285714285714278</v>
      </c>
      <c r="BC41">
        <f>((0.07/0.13)*100)</f>
        <v>53.846153846153854</v>
      </c>
      <c r="BD41">
        <f>((0.065/0.13)*100)</f>
        <v>50</v>
      </c>
      <c r="BF41">
        <f>ABS($B$41-$D$41)</f>
        <v>2.8696929999999998</v>
      </c>
      <c r="BG41">
        <f>ABS($F$41-$H$41)</f>
        <v>3.9455619999999998</v>
      </c>
      <c r="BL41">
        <f>SQRT((ABS($A$41-$E$41)^2+(ABS($B$41-$F$41)^2)))</f>
        <v>2.8266342186644868</v>
      </c>
      <c r="BM41">
        <f>SQRT((ABS($C$41-$G$41)^2+(ABS($D$41-$H$41)^2)))</f>
        <v>1.6107196456966071</v>
      </c>
      <c r="BO41">
        <f>SQRT((ABS($A$41-$G$41)^2+(ABS($B$41-$H$41)^2)))</f>
        <v>4.7262219015235667</v>
      </c>
      <c r="BP41">
        <f>SQRT((ABS($C$41-$E$41)^2+(ABS($D$41-$F$41)^2)))</f>
        <v>8.6495324077592244</v>
      </c>
      <c r="BR41">
        <f>DEGREES(ACOS((9.7195648704512^2+17.3777923979916^2-8.80466154977487^2)/(2*9.7195648704512*17.3777923979916)))</f>
        <v>19.242989382518708</v>
      </c>
      <c r="BS41">
        <f>DEGREES(ACOS((8.63013316332083^2+16.6175382108367^2-8.98554100988121^2)/(2*8.63013316332083*16.6175382108367)))</f>
        <v>19.790883680510891</v>
      </c>
      <c r="BU41">
        <v>10</v>
      </c>
      <c r="BV41">
        <v>0</v>
      </c>
      <c r="BW41">
        <v>0</v>
      </c>
      <c r="BX41">
        <v>9</v>
      </c>
      <c r="BY41">
        <v>10</v>
      </c>
      <c r="BZ41">
        <v>0</v>
      </c>
      <c r="CA41">
        <v>10</v>
      </c>
      <c r="CB41">
        <v>0</v>
      </c>
      <c r="CC41">
        <v>12</v>
      </c>
      <c r="CD41">
        <v>2</v>
      </c>
      <c r="CE41">
        <v>10</v>
      </c>
      <c r="CF41">
        <v>0</v>
      </c>
      <c r="CG41">
        <v>13</v>
      </c>
      <c r="CH41">
        <v>8</v>
      </c>
      <c r="CI41">
        <v>3</v>
      </c>
      <c r="CJ41">
        <v>1</v>
      </c>
      <c r="CL41">
        <v>16</v>
      </c>
      <c r="CM41">
        <v>9</v>
      </c>
      <c r="CN41">
        <v>5</v>
      </c>
      <c r="CO41">
        <v>13</v>
      </c>
      <c r="CP41">
        <v>18</v>
      </c>
      <c r="CQ41">
        <v>8</v>
      </c>
      <c r="CR41">
        <v>14</v>
      </c>
      <c r="CS41">
        <v>6</v>
      </c>
      <c r="CT41">
        <v>14</v>
      </c>
      <c r="CU41">
        <v>4</v>
      </c>
      <c r="CV41">
        <v>14</v>
      </c>
      <c r="CW41">
        <v>2</v>
      </c>
      <c r="CX41">
        <v>13</v>
      </c>
      <c r="CY41">
        <v>10</v>
      </c>
      <c r="CZ41">
        <v>3</v>
      </c>
      <c r="DA41">
        <v>1</v>
      </c>
      <c r="DC41">
        <f>((0/10)*100)</f>
        <v>0</v>
      </c>
      <c r="DD41">
        <f>((0/10)*100)</f>
        <v>0</v>
      </c>
      <c r="DE41">
        <f>((9/10)*100)</f>
        <v>90</v>
      </c>
      <c r="DF41">
        <f>((0/10)*100)</f>
        <v>0</v>
      </c>
      <c r="DG41">
        <f>((10/10)*100)</f>
        <v>100</v>
      </c>
      <c r="DH41">
        <f>((0/10)*100)</f>
        <v>0</v>
      </c>
      <c r="DI41">
        <f>((2/12)*100)</f>
        <v>16.666666666666664</v>
      </c>
      <c r="DJ41">
        <f>((10/12)*100)</f>
        <v>83.333333333333343</v>
      </c>
      <c r="DK41">
        <f>((0/12)*100)</f>
        <v>0</v>
      </c>
      <c r="DL41">
        <f>((8/13)*100)</f>
        <v>61.53846153846154</v>
      </c>
      <c r="DM41">
        <f>((3/13)*100)</f>
        <v>23.076923076923077</v>
      </c>
      <c r="DN41">
        <f>((1/13)*100)</f>
        <v>7.6923076923076925</v>
      </c>
      <c r="DP41">
        <f>((9/16)*100)</f>
        <v>56.25</v>
      </c>
      <c r="DQ41">
        <f>((5/16)*100)</f>
        <v>31.25</v>
      </c>
      <c r="DR41">
        <f>((13/16)*100)</f>
        <v>81.25</v>
      </c>
      <c r="DS41">
        <f>((8/18)*100)</f>
        <v>44.444444444444443</v>
      </c>
      <c r="DT41">
        <f>((14/18)*100)</f>
        <v>77.777777777777786</v>
      </c>
      <c r="DU41">
        <f>((6/18)*100)</f>
        <v>33.333333333333329</v>
      </c>
      <c r="DV41">
        <f>((4/14)*100)</f>
        <v>28.571428571428569</v>
      </c>
      <c r="DW41">
        <f>((14/14)*100)</f>
        <v>100</v>
      </c>
      <c r="DX41">
        <f>((2/14)*100)</f>
        <v>14.285714285714285</v>
      </c>
      <c r="DY41">
        <f>((10/13)*100)</f>
        <v>76.923076923076934</v>
      </c>
      <c r="DZ41">
        <f>((3/13)*100)</f>
        <v>23.076923076923077</v>
      </c>
      <c r="EA41">
        <f>((1/13)*100)</f>
        <v>7.6923076923076925</v>
      </c>
    </row>
    <row r="42" spans="1:131" x14ac:dyDescent="0.25">
      <c r="A42">
        <v>134.108452</v>
      </c>
      <c r="B42">
        <v>6.0464710000000004</v>
      </c>
      <c r="C42">
        <v>125.966229</v>
      </c>
      <c r="D42">
        <v>8.2010529999999999</v>
      </c>
      <c r="E42">
        <v>135.825669</v>
      </c>
      <c r="F42">
        <v>4.7464880000000003</v>
      </c>
      <c r="G42">
        <v>126.75481100000002</v>
      </c>
      <c r="H42">
        <v>8.4133879999999994</v>
      </c>
      <c r="K42">
        <f>(11/200)</f>
        <v>5.5E-2</v>
      </c>
      <c r="L42">
        <f>(9/200)</f>
        <v>4.4999999999999998E-2</v>
      </c>
      <c r="M42">
        <f>(11/200)</f>
        <v>5.5E-2</v>
      </c>
      <c r="N42">
        <f>(11/200)</f>
        <v>5.5E-2</v>
      </c>
      <c r="P42">
        <f>(13/200)</f>
        <v>6.5000000000000002E-2</v>
      </c>
      <c r="Q42">
        <f>(13/200)</f>
        <v>6.5000000000000002E-2</v>
      </c>
      <c r="R42">
        <f>(13/200)</f>
        <v>6.5000000000000002E-2</v>
      </c>
      <c r="S42">
        <f>(12/200)</f>
        <v>0.06</v>
      </c>
      <c r="U42">
        <f>0.055+0.065</f>
        <v>0.12</v>
      </c>
      <c r="V42">
        <f>0.045+0.065</f>
        <v>0.11</v>
      </c>
      <c r="W42">
        <f>0.055+0.065</f>
        <v>0.12</v>
      </c>
      <c r="X42">
        <f>0.055+0.06</f>
        <v>0.11499999999999999</v>
      </c>
      <c r="Z42">
        <f>SQRT((ABS($A$43-$A$42)^2+(ABS($B$43-$B$42)^2)))</f>
        <v>16.388680624358173</v>
      </c>
      <c r="AA42">
        <f>SQRT((ABS($C$43-$C$42)^2+(ABS($D$43-$D$42)^2)))</f>
        <v>17.857425836600854</v>
      </c>
      <c r="AB42">
        <f>SQRT((ABS($E$43-$E$42)^2+(ABS($F$43-$F$42)^2)))</f>
        <v>17.43021262142161</v>
      </c>
      <c r="AC42">
        <f>SQRT((ABS($G$43-$G$42)^2+(ABS($H$43-$H$42)^2)))</f>
        <v>18.430371737012948</v>
      </c>
      <c r="AJ42">
        <f>1/0.12</f>
        <v>8.3333333333333339</v>
      </c>
      <c r="AK42">
        <f>1/0.11</f>
        <v>9.0909090909090917</v>
      </c>
      <c r="AL42">
        <f>1/0.12</f>
        <v>8.3333333333333339</v>
      </c>
      <c r="AM42">
        <f>1/0.115</f>
        <v>8.695652173913043</v>
      </c>
      <c r="AO42">
        <f t="shared" si="10"/>
        <v>136.57233853631811</v>
      </c>
      <c r="AP42">
        <f t="shared" si="11"/>
        <v>162.34023487818959</v>
      </c>
      <c r="AQ42">
        <f t="shared" si="12"/>
        <v>145.25177184518009</v>
      </c>
      <c r="AR42">
        <f t="shared" si="13"/>
        <v>160.26410206098217</v>
      </c>
      <c r="AV42">
        <f>((0.055/0.12)*100)</f>
        <v>45.833333333333336</v>
      </c>
      <c r="AW42">
        <f>((0.045/0.11)*100)</f>
        <v>40.909090909090907</v>
      </c>
      <c r="AX42">
        <f>((0.055/0.12)*100)</f>
        <v>45.833333333333336</v>
      </c>
      <c r="AY42">
        <f>((0.055/0.115)*100)</f>
        <v>47.826086956521735</v>
      </c>
      <c r="BA42">
        <f>((0.065/0.12)*100)</f>
        <v>54.166666666666671</v>
      </c>
      <c r="BB42">
        <f>((0.065/0.11)*100)</f>
        <v>59.090909090909093</v>
      </c>
      <c r="BC42">
        <f>((0.065/0.12)*100)</f>
        <v>54.166666666666671</v>
      </c>
      <c r="BD42">
        <f>((0.06/0.115)*100)</f>
        <v>52.173913043478258</v>
      </c>
      <c r="BF42">
        <f>ABS($B$42-$D$42)</f>
        <v>2.1545819999999996</v>
      </c>
      <c r="BG42">
        <f>ABS($F$42-$H$42)</f>
        <v>3.6668999999999992</v>
      </c>
      <c r="BL42">
        <f>SQRT((ABS($A$42-$E$42)^2+(ABS($B$42-$F$42)^2)))</f>
        <v>2.1537850462332626</v>
      </c>
      <c r="BM42">
        <f>SQRT((ABS($C$42-$G$42)^2+(ABS($D$42-$H$42)^2)))</f>
        <v>0.81666867391190567</v>
      </c>
      <c r="BO42">
        <f>SQRT((ABS($A$42-$G$42)^2+(ABS($B$42-$H$42)^2)))</f>
        <v>7.7251752110725445</v>
      </c>
      <c r="BP42">
        <f>SQRT((ABS($C$42-$E$42)^2+(ABS($D$42-$F$42)^2)))</f>
        <v>10.447132451195644</v>
      </c>
      <c r="BS42">
        <f>DEGREES(ACOS((7.98707402145454^2+14.6225040030376^2-8.02061937298835^2)/(2*7.98707402145454*14.6225040030376)))</f>
        <v>24.064552923147257</v>
      </c>
      <c r="BU42">
        <v>11</v>
      </c>
      <c r="BV42">
        <v>0</v>
      </c>
      <c r="BW42">
        <v>2</v>
      </c>
      <c r="BX42">
        <v>8</v>
      </c>
      <c r="BY42">
        <v>9</v>
      </c>
      <c r="BZ42">
        <v>0</v>
      </c>
      <c r="CA42">
        <v>7</v>
      </c>
      <c r="CB42">
        <v>3</v>
      </c>
      <c r="CC42">
        <v>11</v>
      </c>
      <c r="CD42">
        <v>3</v>
      </c>
      <c r="CE42">
        <v>7</v>
      </c>
      <c r="CF42">
        <v>1</v>
      </c>
      <c r="CG42">
        <v>11</v>
      </c>
      <c r="CH42">
        <v>5</v>
      </c>
      <c r="CI42">
        <v>5</v>
      </c>
      <c r="CJ42">
        <v>1</v>
      </c>
      <c r="CL42">
        <v>13</v>
      </c>
      <c r="CM42">
        <v>3</v>
      </c>
      <c r="CN42">
        <v>3</v>
      </c>
      <c r="CO42">
        <v>10</v>
      </c>
      <c r="CP42">
        <v>13</v>
      </c>
      <c r="CQ42">
        <v>2</v>
      </c>
      <c r="CR42">
        <v>11</v>
      </c>
      <c r="CS42">
        <v>3</v>
      </c>
      <c r="CT42">
        <v>13</v>
      </c>
      <c r="CU42">
        <v>4</v>
      </c>
      <c r="CV42">
        <v>11</v>
      </c>
      <c r="CW42">
        <v>1</v>
      </c>
      <c r="CX42">
        <v>12</v>
      </c>
      <c r="CY42">
        <v>7</v>
      </c>
      <c r="CZ42">
        <v>6</v>
      </c>
      <c r="DA42">
        <v>2</v>
      </c>
      <c r="DC42">
        <f>((0/11)*100)</f>
        <v>0</v>
      </c>
      <c r="DD42">
        <f>((2/11)*100)</f>
        <v>18.181818181818183</v>
      </c>
      <c r="DE42">
        <f>((8/11)*100)</f>
        <v>72.727272727272734</v>
      </c>
      <c r="DF42">
        <f>((0/9)*100)</f>
        <v>0</v>
      </c>
      <c r="DG42">
        <f>((7/9)*100)</f>
        <v>77.777777777777786</v>
      </c>
      <c r="DH42">
        <f>((3/9)*100)</f>
        <v>33.333333333333329</v>
      </c>
      <c r="DI42">
        <f>((3/11)*100)</f>
        <v>27.27272727272727</v>
      </c>
      <c r="DJ42">
        <f>((7/11)*100)</f>
        <v>63.636363636363633</v>
      </c>
      <c r="DK42">
        <f>((1/11)*100)</f>
        <v>9.0909090909090917</v>
      </c>
      <c r="DL42">
        <f>((5/11)*100)</f>
        <v>45.454545454545453</v>
      </c>
      <c r="DM42">
        <f>((5/11)*100)</f>
        <v>45.454545454545453</v>
      </c>
      <c r="DN42">
        <f>((1/11)*100)</f>
        <v>9.0909090909090917</v>
      </c>
      <c r="DP42">
        <f>((3/13)*100)</f>
        <v>23.076923076923077</v>
      </c>
      <c r="DQ42">
        <f>((3/13)*100)</f>
        <v>23.076923076923077</v>
      </c>
      <c r="DR42">
        <f>((10/13)*100)</f>
        <v>76.923076923076934</v>
      </c>
      <c r="DS42">
        <f>((2/13)*100)</f>
        <v>15.384615384615385</v>
      </c>
      <c r="DT42">
        <f>((11/13)*100)</f>
        <v>84.615384615384613</v>
      </c>
      <c r="DU42">
        <f>((3/13)*100)</f>
        <v>23.076923076923077</v>
      </c>
      <c r="DV42">
        <f>((4/13)*100)</f>
        <v>30.76923076923077</v>
      </c>
      <c r="DW42">
        <f>((11/13)*100)</f>
        <v>84.615384615384613</v>
      </c>
      <c r="DX42">
        <f>((1/13)*100)</f>
        <v>7.6923076923076925</v>
      </c>
      <c r="DY42">
        <f>((7/12)*100)</f>
        <v>58.333333333333336</v>
      </c>
      <c r="DZ42">
        <f>((6/12)*100)</f>
        <v>50</v>
      </c>
      <c r="EA42">
        <f>((2/12)*100)</f>
        <v>16.666666666666664</v>
      </c>
    </row>
    <row r="43" spans="1:131" x14ac:dyDescent="0.25">
      <c r="A43">
        <v>117.724209</v>
      </c>
      <c r="B43">
        <v>5.6651129999999998</v>
      </c>
      <c r="C43">
        <v>108.12552700000001</v>
      </c>
      <c r="D43">
        <v>8.9737170000000006</v>
      </c>
      <c r="E43">
        <v>118.401162</v>
      </c>
      <c r="F43">
        <v>5.1924340000000004</v>
      </c>
      <c r="G43">
        <v>108.324444</v>
      </c>
      <c r="H43">
        <v>8.4266020000000008</v>
      </c>
      <c r="K43">
        <f t="shared" ref="K43:L45" si="14">(10/200)</f>
        <v>0.05</v>
      </c>
      <c r="L43">
        <f t="shared" si="14"/>
        <v>0.05</v>
      </c>
      <c r="M43">
        <f>(11/200)</f>
        <v>5.5E-2</v>
      </c>
      <c r="N43">
        <f>(10/200)</f>
        <v>0.05</v>
      </c>
      <c r="P43">
        <f>(12/200)</f>
        <v>0.06</v>
      </c>
      <c r="Q43">
        <f>(12/200)</f>
        <v>0.06</v>
      </c>
      <c r="R43">
        <f>(12/200)</f>
        <v>0.06</v>
      </c>
      <c r="S43">
        <f>(13/200)</f>
        <v>6.5000000000000002E-2</v>
      </c>
      <c r="U43">
        <f>0.05+0.06</f>
        <v>0.11</v>
      </c>
      <c r="V43">
        <f>0.05+0.06</f>
        <v>0.11</v>
      </c>
      <c r="W43">
        <f>0.055+0.06</f>
        <v>0.11499999999999999</v>
      </c>
      <c r="X43">
        <f>0.05+0.065</f>
        <v>0.115</v>
      </c>
      <c r="Z43">
        <f>SQRT((ABS($A$44-$A$43)^2+(ABS($B$44-$B$43)^2)))</f>
        <v>18.263529012814853</v>
      </c>
      <c r="AA43">
        <f>SQRT((ABS($C$44-$C$43)^2+(ABS($D$44-$D$43)^2)))</f>
        <v>17.339636348274812</v>
      </c>
      <c r="AB43">
        <f>SQRT((ABS($E$44-$E$43)^2+(ABS($F$44-$F$43)^2)))</f>
        <v>18.079823609083626</v>
      </c>
      <c r="AC43">
        <f>SQRT((ABS($G$44-$G$43)^2+(ABS($H$44-$H$43)^2)))</f>
        <v>16.617538210836667</v>
      </c>
      <c r="AJ43">
        <f>1/0.11</f>
        <v>9.0909090909090917</v>
      </c>
      <c r="AK43">
        <f>1/0.11</f>
        <v>9.0909090909090917</v>
      </c>
      <c r="AL43">
        <f>1/0.115</f>
        <v>8.695652173913043</v>
      </c>
      <c r="AM43">
        <f>1/0.115</f>
        <v>8.695652173913043</v>
      </c>
      <c r="AO43">
        <f t="shared" si="10"/>
        <v>166.03208193468049</v>
      </c>
      <c r="AP43">
        <f t="shared" si="11"/>
        <v>157.6330577115892</v>
      </c>
      <c r="AQ43">
        <f t="shared" si="12"/>
        <v>157.21585747029241</v>
      </c>
      <c r="AR43">
        <f t="shared" si="13"/>
        <v>144.50033226814492</v>
      </c>
      <c r="AV43">
        <f>((0.05/0.11)*100)</f>
        <v>45.45454545454546</v>
      </c>
      <c r="AW43">
        <f>((0.05/0.11)*100)</f>
        <v>45.45454545454546</v>
      </c>
      <c r="AX43">
        <f>((0.055/0.115)*100)</f>
        <v>47.826086956521735</v>
      </c>
      <c r="AY43">
        <f>((0.05/0.115)*100)</f>
        <v>43.478260869565219</v>
      </c>
      <c r="BA43">
        <f>((0.06/0.11)*100)</f>
        <v>54.54545454545454</v>
      </c>
      <c r="BB43">
        <f>((0.06/0.11)*100)</f>
        <v>54.54545454545454</v>
      </c>
      <c r="BC43">
        <f>((0.06/0.115)*100)</f>
        <v>52.173913043478258</v>
      </c>
      <c r="BD43">
        <f>((0.065/0.115)*100)</f>
        <v>56.521739130434781</v>
      </c>
      <c r="BF43">
        <f>ABS($B$43-$D$43)</f>
        <v>3.3086040000000008</v>
      </c>
      <c r="BG43">
        <f>ABS($F$43-$H$43)</f>
        <v>3.2341680000000004</v>
      </c>
      <c r="BL43">
        <f>SQRT((ABS($A$43-$E$43)^2+(ABS($B$43-$F$43)^2)))</f>
        <v>0.82564568747738032</v>
      </c>
      <c r="BM43">
        <f>SQRT((ABS($C$43-$G$43)^2+(ABS($D$43-$H$43)^2)))</f>
        <v>0.58215358464411915</v>
      </c>
      <c r="BO43">
        <f>SQRT((ABS($A$43-$G$43)^2+(ABS($B$43-$H$43)^2)))</f>
        <v>9.7970099291746173</v>
      </c>
      <c r="BP43">
        <f>SQRT((ABS($C$43-$E$43)^2+(ABS($D$43-$F$43)^2)))</f>
        <v>10.949281975513914</v>
      </c>
      <c r="BS43">
        <f>DEGREES(ACOS((6.01565267827565^2+14.6711149575535^2-9.46019624378692^2)/(2*6.01565267827565*14.6711149575535)))</f>
        <v>23.449754228477357</v>
      </c>
      <c r="BU43">
        <v>10</v>
      </c>
      <c r="BV43">
        <v>0</v>
      </c>
      <c r="BW43">
        <v>3</v>
      </c>
      <c r="BX43">
        <v>5</v>
      </c>
      <c r="BY43">
        <v>10</v>
      </c>
      <c r="BZ43">
        <v>0</v>
      </c>
      <c r="CA43">
        <v>6</v>
      </c>
      <c r="CB43">
        <v>5</v>
      </c>
      <c r="CC43">
        <v>11</v>
      </c>
      <c r="CD43">
        <v>5</v>
      </c>
      <c r="CE43">
        <v>6</v>
      </c>
      <c r="CF43">
        <v>1</v>
      </c>
      <c r="CG43">
        <v>10</v>
      </c>
      <c r="CH43">
        <v>2</v>
      </c>
      <c r="CI43">
        <v>6</v>
      </c>
      <c r="CJ43">
        <v>0</v>
      </c>
      <c r="CL43">
        <v>12</v>
      </c>
      <c r="CM43">
        <v>3</v>
      </c>
      <c r="CN43">
        <v>4</v>
      </c>
      <c r="CO43">
        <v>7</v>
      </c>
      <c r="CP43">
        <v>12</v>
      </c>
      <c r="CQ43">
        <v>2</v>
      </c>
      <c r="CR43">
        <v>8</v>
      </c>
      <c r="CS43">
        <v>6</v>
      </c>
      <c r="CT43">
        <v>12</v>
      </c>
      <c r="CU43">
        <v>5</v>
      </c>
      <c r="CV43">
        <v>8</v>
      </c>
      <c r="CW43">
        <v>2</v>
      </c>
      <c r="CX43">
        <v>13</v>
      </c>
      <c r="CY43">
        <v>5</v>
      </c>
      <c r="CZ43">
        <v>8</v>
      </c>
      <c r="DA43">
        <v>3</v>
      </c>
      <c r="DC43">
        <f>((0/10)*100)</f>
        <v>0</v>
      </c>
      <c r="DD43">
        <f>((3/10)*100)</f>
        <v>30</v>
      </c>
      <c r="DE43">
        <f>((5/10)*100)</f>
        <v>50</v>
      </c>
      <c r="DF43">
        <f>((0/10)*100)</f>
        <v>0</v>
      </c>
      <c r="DG43">
        <f>((6/10)*100)</f>
        <v>60</v>
      </c>
      <c r="DH43">
        <f>((5/10)*100)</f>
        <v>50</v>
      </c>
      <c r="DI43">
        <f>((5/11)*100)</f>
        <v>45.454545454545453</v>
      </c>
      <c r="DJ43">
        <f>((6/11)*100)</f>
        <v>54.54545454545454</v>
      </c>
      <c r="DK43">
        <f>((1/11)*100)</f>
        <v>9.0909090909090917</v>
      </c>
      <c r="DL43">
        <f>((2/10)*100)</f>
        <v>20</v>
      </c>
      <c r="DM43">
        <f>((6/10)*100)</f>
        <v>60</v>
      </c>
      <c r="DN43">
        <f>((0/10)*100)</f>
        <v>0</v>
      </c>
      <c r="DP43">
        <f>((3/12)*100)</f>
        <v>25</v>
      </c>
      <c r="DQ43">
        <f>((4/12)*100)</f>
        <v>33.333333333333329</v>
      </c>
      <c r="DR43">
        <f>((7/12)*100)</f>
        <v>58.333333333333336</v>
      </c>
      <c r="DS43">
        <f>((2/12)*100)</f>
        <v>16.666666666666664</v>
      </c>
      <c r="DT43">
        <f>((8/12)*100)</f>
        <v>66.666666666666657</v>
      </c>
      <c r="DU43">
        <f>((6/12)*100)</f>
        <v>50</v>
      </c>
      <c r="DV43">
        <f>((5/12)*100)</f>
        <v>41.666666666666671</v>
      </c>
      <c r="DW43">
        <f>((8/12)*100)</f>
        <v>66.666666666666657</v>
      </c>
      <c r="DX43">
        <f>((2/12)*100)</f>
        <v>16.666666666666664</v>
      </c>
      <c r="DY43">
        <f>((5/13)*100)</f>
        <v>38.461538461538467</v>
      </c>
      <c r="DZ43">
        <f>((8/13)*100)</f>
        <v>61.53846153846154</v>
      </c>
      <c r="EA43">
        <f>((3/13)*100)</f>
        <v>23.076923076923077</v>
      </c>
    </row>
    <row r="44" spans="1:131" x14ac:dyDescent="0.25">
      <c r="A44">
        <v>99.462100000000007</v>
      </c>
      <c r="B44">
        <v>5.8928560000000001</v>
      </c>
      <c r="C44">
        <v>90.788420000000002</v>
      </c>
      <c r="D44">
        <v>8.6775590000000005</v>
      </c>
      <c r="E44">
        <v>100.32133900000001</v>
      </c>
      <c r="F44">
        <v>5.1971270000000001</v>
      </c>
      <c r="G44">
        <v>91.718983000000009</v>
      </c>
      <c r="H44">
        <v>7.7931660000000003</v>
      </c>
      <c r="K44">
        <f t="shared" si="14"/>
        <v>0.05</v>
      </c>
      <c r="L44">
        <f t="shared" si="14"/>
        <v>0.05</v>
      </c>
      <c r="M44">
        <f>(9/200)</f>
        <v>4.4999999999999998E-2</v>
      </c>
      <c r="N44">
        <f>(11/200)</f>
        <v>5.5E-2</v>
      </c>
      <c r="P44">
        <f>(11/200)</f>
        <v>5.5E-2</v>
      </c>
      <c r="Q44">
        <f>(12/200)</f>
        <v>0.06</v>
      </c>
      <c r="R44">
        <f>(14/200)</f>
        <v>7.0000000000000007E-2</v>
      </c>
      <c r="S44">
        <f>(13/200)</f>
        <v>6.5000000000000002E-2</v>
      </c>
      <c r="U44">
        <f>0.05+0.055</f>
        <v>0.10500000000000001</v>
      </c>
      <c r="V44">
        <f>0.05+0.06</f>
        <v>0.11</v>
      </c>
      <c r="W44">
        <f>0.045+0.07</f>
        <v>0.115</v>
      </c>
      <c r="X44">
        <f>0.055+0.065</f>
        <v>0.12</v>
      </c>
      <c r="Z44">
        <f>SQRT((ABS($A$45-$A$44)^2+(ABS($B$45-$B$44)^2)))</f>
        <v>15.013370540416622</v>
      </c>
      <c r="AA44">
        <f>SQRT((ABS($C$45-$C$44)^2+(ABS($D$45-$D$44)^2)))</f>
        <v>13.435152246796909</v>
      </c>
      <c r="AB44">
        <f>SQRT((ABS($E$45-$E$44)^2+(ABS($F$45-$F$44)^2)))</f>
        <v>15.901168290899802</v>
      </c>
      <c r="AC44">
        <f>SQRT((ABS($G$45-$G$44)^2+(ABS($H$45-$H$44)^2)))</f>
        <v>14.622504003037585</v>
      </c>
      <c r="AJ44">
        <f>1/0.105</f>
        <v>9.5238095238095237</v>
      </c>
      <c r="AK44">
        <f>1/0.11</f>
        <v>9.0909090909090917</v>
      </c>
      <c r="AL44">
        <f>1/0.115</f>
        <v>8.695652173913043</v>
      </c>
      <c r="AM44">
        <f>1/0.12</f>
        <v>8.3333333333333339</v>
      </c>
      <c r="AO44">
        <f t="shared" si="10"/>
        <v>142.98448133730113</v>
      </c>
      <c r="AP44">
        <f t="shared" si="11"/>
        <v>122.13774769815372</v>
      </c>
      <c r="AQ44">
        <f t="shared" si="12"/>
        <v>138.27102861652003</v>
      </c>
      <c r="AR44">
        <f t="shared" si="13"/>
        <v>121.85420002531322</v>
      </c>
      <c r="AV44">
        <f>((0.05/0.105)*100)</f>
        <v>47.61904761904762</v>
      </c>
      <c r="AW44">
        <f>((0.05/0.11)*100)</f>
        <v>45.45454545454546</v>
      </c>
      <c r="AX44">
        <f>((0.045/0.115)*100)</f>
        <v>39.130434782608688</v>
      </c>
      <c r="AY44">
        <f>((0.055/0.12)*100)</f>
        <v>45.833333333333336</v>
      </c>
      <c r="BA44">
        <f>((0.055/0.105)*100)</f>
        <v>52.380952380952387</v>
      </c>
      <c r="BB44">
        <f>((0.06/0.11)*100)</f>
        <v>54.54545454545454</v>
      </c>
      <c r="BC44">
        <f>((0.07/0.115)*100)</f>
        <v>60.869565217391312</v>
      </c>
      <c r="BD44">
        <f>((0.065/0.12)*100)</f>
        <v>54.166666666666671</v>
      </c>
      <c r="BF44">
        <f>ABS($B$44-$D$44)</f>
        <v>2.7847030000000004</v>
      </c>
      <c r="BG44">
        <f>ABS($F$44-$H$44)</f>
        <v>2.5960390000000002</v>
      </c>
      <c r="BL44">
        <f>SQRT((ABS($A$44-$E$44)^2+(ABS($B$44-$F$44)^2)))</f>
        <v>1.1055905664223098</v>
      </c>
      <c r="BM44">
        <f>SQRT((ABS($C$44-$G$44)^2+(ABS($D$44-$H$44)^2)))</f>
        <v>1.2837828770543767</v>
      </c>
      <c r="BO44">
        <f>SQRT((ABS($A$44-$G$44)^2+(ABS($B$44-$H$44)^2)))</f>
        <v>7.9728940148348242</v>
      </c>
      <c r="BP44">
        <f>SQRT((ABS($C$44-$E$44)^2+(ABS($D$44-$F$44)^2)))</f>
        <v>10.148396502265031</v>
      </c>
      <c r="BR44">
        <f>DEGREES(ACOS((6.41607714073388^2+14.6207924147939^2-10.8328095811132^2)/(2*6.41607714073388*14.6207924147939)))</f>
        <v>42.834060051250532</v>
      </c>
      <c r="BS44">
        <f>DEGREES(ACOS((8.1033578019471^2+16.7299399998133^2-9.7195648704512^2)/(2*8.1033578019471*16.7299399998133)))</f>
        <v>22.173568025740934</v>
      </c>
      <c r="BU44">
        <v>10</v>
      </c>
      <c r="BV44">
        <v>0</v>
      </c>
      <c r="BW44">
        <v>5</v>
      </c>
      <c r="BX44">
        <v>2</v>
      </c>
      <c r="BY44">
        <v>10</v>
      </c>
      <c r="BZ44">
        <v>0</v>
      </c>
      <c r="CA44">
        <v>3</v>
      </c>
      <c r="CB44">
        <v>6</v>
      </c>
      <c r="CC44">
        <v>9</v>
      </c>
      <c r="CD44">
        <v>5</v>
      </c>
      <c r="CE44">
        <v>3</v>
      </c>
      <c r="CF44">
        <v>0</v>
      </c>
      <c r="CG44">
        <v>11</v>
      </c>
      <c r="CH44">
        <v>2</v>
      </c>
      <c r="CI44">
        <v>7</v>
      </c>
      <c r="CJ44">
        <v>0</v>
      </c>
      <c r="CL44">
        <v>11</v>
      </c>
      <c r="CM44">
        <v>1</v>
      </c>
      <c r="CN44">
        <v>5</v>
      </c>
      <c r="CO44">
        <v>5</v>
      </c>
      <c r="CP44">
        <v>12</v>
      </c>
      <c r="CQ44">
        <v>2</v>
      </c>
      <c r="CR44">
        <v>7</v>
      </c>
      <c r="CS44">
        <v>8</v>
      </c>
      <c r="CT44">
        <v>14</v>
      </c>
      <c r="CU44">
        <v>9</v>
      </c>
      <c r="CV44">
        <v>7</v>
      </c>
      <c r="CW44">
        <v>4</v>
      </c>
      <c r="CX44">
        <v>13</v>
      </c>
      <c r="CY44">
        <v>5</v>
      </c>
      <c r="CZ44">
        <v>9</v>
      </c>
      <c r="DA44">
        <v>4</v>
      </c>
      <c r="DC44">
        <f>((0/10)*100)</f>
        <v>0</v>
      </c>
      <c r="DD44">
        <f>((5/10)*100)</f>
        <v>50</v>
      </c>
      <c r="DE44">
        <f>((2/10)*100)</f>
        <v>20</v>
      </c>
      <c r="DF44">
        <f>((0/10)*100)</f>
        <v>0</v>
      </c>
      <c r="DG44">
        <f>((3/10)*100)</f>
        <v>30</v>
      </c>
      <c r="DH44">
        <f>((6/10)*100)</f>
        <v>60</v>
      </c>
      <c r="DI44">
        <f>((5/9)*100)</f>
        <v>55.555555555555557</v>
      </c>
      <c r="DJ44">
        <f>((3/9)*100)</f>
        <v>33.333333333333329</v>
      </c>
      <c r="DK44">
        <f>((0/9)*100)</f>
        <v>0</v>
      </c>
      <c r="DL44">
        <f>((2/11)*100)</f>
        <v>18.181818181818183</v>
      </c>
      <c r="DM44">
        <f>((7/11)*100)</f>
        <v>63.636363636363633</v>
      </c>
      <c r="DN44">
        <f>((0/11)*100)</f>
        <v>0</v>
      </c>
      <c r="DP44">
        <f>((1/11)*100)</f>
        <v>9.0909090909090917</v>
      </c>
      <c r="DQ44">
        <f>((5/11)*100)</f>
        <v>45.454545454545453</v>
      </c>
      <c r="DR44">
        <f>((5/11)*100)</f>
        <v>45.454545454545453</v>
      </c>
      <c r="DS44">
        <f>((2/12)*100)</f>
        <v>16.666666666666664</v>
      </c>
      <c r="DT44">
        <f>((7/12)*100)</f>
        <v>58.333333333333336</v>
      </c>
      <c r="DU44">
        <f>((8/12)*100)</f>
        <v>66.666666666666657</v>
      </c>
      <c r="DV44">
        <f>((9/14)*100)</f>
        <v>64.285714285714292</v>
      </c>
      <c r="DW44">
        <f>((7/14)*100)</f>
        <v>50</v>
      </c>
      <c r="DX44">
        <f>((4/14)*100)</f>
        <v>28.571428571428569</v>
      </c>
      <c r="DY44">
        <f>((5/13)*100)</f>
        <v>38.461538461538467</v>
      </c>
      <c r="DZ44">
        <f>((9/13)*100)</f>
        <v>69.230769230769226</v>
      </c>
      <c r="EA44">
        <f>((4/13)*100)</f>
        <v>30.76923076923077</v>
      </c>
    </row>
    <row r="45" spans="1:131" x14ac:dyDescent="0.25">
      <c r="A45">
        <v>84.457779000000016</v>
      </c>
      <c r="B45">
        <v>5.3716590000000002</v>
      </c>
      <c r="C45">
        <v>77.353864000000002</v>
      </c>
      <c r="D45">
        <v>8.8041330000000002</v>
      </c>
      <c r="E45">
        <v>84.434719999999999</v>
      </c>
      <c r="F45">
        <v>4.517061</v>
      </c>
      <c r="G45">
        <v>77.096530000000001</v>
      </c>
      <c r="H45">
        <v>7.7545450000000002</v>
      </c>
      <c r="K45">
        <f t="shared" si="14"/>
        <v>0.05</v>
      </c>
      <c r="L45">
        <f t="shared" si="14"/>
        <v>0.05</v>
      </c>
      <c r="M45">
        <f>(9/200)</f>
        <v>4.4999999999999998E-2</v>
      </c>
      <c r="N45">
        <f>(10/200)</f>
        <v>0.05</v>
      </c>
      <c r="P45">
        <f>(13/200)</f>
        <v>6.5000000000000002E-2</v>
      </c>
      <c r="Q45">
        <f>(13/200)</f>
        <v>6.5000000000000002E-2</v>
      </c>
      <c r="R45">
        <f>(14/200)</f>
        <v>7.0000000000000007E-2</v>
      </c>
      <c r="S45">
        <f>(12/200)</f>
        <v>0.06</v>
      </c>
      <c r="U45">
        <f>0.05+0.065</f>
        <v>0.115</v>
      </c>
      <c r="V45">
        <f>0.05+0.065</f>
        <v>0.115</v>
      </c>
      <c r="W45">
        <f>0.045+0.07</f>
        <v>0.115</v>
      </c>
      <c r="X45">
        <f>0.05+0.06</f>
        <v>0.11</v>
      </c>
      <c r="Z45">
        <f>SQRT((ABS($A$46-$A$45)^2+(ABS($B$46-$B$45)^2)))</f>
        <v>12.316834998193741</v>
      </c>
      <c r="AA45">
        <f>SQRT((ABS($C$46-$C$45)^2+(ABS($D$46-$D$45)^2)))</f>
        <v>14.351079638357664</v>
      </c>
      <c r="AB45">
        <f>SQRT((ABS($E$46-$E$45)^2+(ABS($F$46-$F$45)^2)))</f>
        <v>12.83404915634099</v>
      </c>
      <c r="AC45">
        <f>SQRT((ABS($G$46-$G$45)^2+(ABS($H$46-$H$45)^2)))</f>
        <v>14.671114957553462</v>
      </c>
      <c r="AJ45">
        <f t="shared" ref="AJ45:AK47" si="15">1/0.115</f>
        <v>8.695652173913043</v>
      </c>
      <c r="AK45">
        <f t="shared" si="15"/>
        <v>8.695652173913043</v>
      </c>
      <c r="AL45">
        <f>1/0.115</f>
        <v>8.695652173913043</v>
      </c>
      <c r="AM45">
        <f>1/0.11</f>
        <v>9.0909090909090917</v>
      </c>
      <c r="AO45">
        <f t="shared" si="10"/>
        <v>107.10291302777166</v>
      </c>
      <c r="AP45">
        <f t="shared" si="11"/>
        <v>124.79199685528403</v>
      </c>
      <c r="AQ45">
        <f t="shared" si="12"/>
        <v>111.60042744644339</v>
      </c>
      <c r="AR45">
        <f t="shared" si="13"/>
        <v>133.3737723413951</v>
      </c>
      <c r="AV45">
        <f>((0.05/0.115)*100)</f>
        <v>43.478260869565219</v>
      </c>
      <c r="AW45">
        <f>((0.05/0.115)*100)</f>
        <v>43.478260869565219</v>
      </c>
      <c r="AX45">
        <f>((0.045/0.115)*100)</f>
        <v>39.130434782608688</v>
      </c>
      <c r="AY45">
        <f>((0.05/0.11)*100)</f>
        <v>45.45454545454546</v>
      </c>
      <c r="BA45">
        <f>((0.065/0.115)*100)</f>
        <v>56.521739130434781</v>
      </c>
      <c r="BB45">
        <f>((0.065/0.115)*100)</f>
        <v>56.521739130434781</v>
      </c>
      <c r="BC45">
        <f>((0.07/0.115)*100)</f>
        <v>60.869565217391312</v>
      </c>
      <c r="BD45">
        <f>((0.06/0.11)*100)</f>
        <v>54.54545454545454</v>
      </c>
      <c r="BF45">
        <f>ABS($B$45-$D$45)</f>
        <v>3.432474</v>
      </c>
      <c r="BG45">
        <f>ABS($F$45-$H$45)</f>
        <v>3.2374840000000003</v>
      </c>
      <c r="BL45">
        <f>SQRT((ABS($A$45-$E$45)^2+(ABS($B$45-$F$45)^2)))</f>
        <v>0.85490903556167963</v>
      </c>
      <c r="BM45">
        <f>SQRT((ABS($C$45-$G$45)^2+(ABS($D$45-$H$45)^2)))</f>
        <v>1.0806737515550195</v>
      </c>
      <c r="BO45">
        <f>SQRT((ABS($A$45-$G$45)^2+(ABS($B$45-$H$45)^2)))</f>
        <v>7.7373207590869093</v>
      </c>
      <c r="BP45">
        <f>SQRT((ABS($C$45-$E$45)^2+(ABS($D$45-$F$45)^2)))</f>
        <v>8.2775303095742245</v>
      </c>
      <c r="BR45">
        <f>DEGREES(ACOS((7.65375886663989^2+16.5510385726644^2-10.816709762564^2)/(2*7.65375886663989*16.5510385726644)))</f>
        <v>31.717995849706654</v>
      </c>
      <c r="BS45">
        <f>DEGREES(ACOS((8.80466154977487^2+16.0945932148126^2-8.32146355347093^2)/(2*8.80466154977487*16.0945932148126)))</f>
        <v>19.407367739543769</v>
      </c>
      <c r="BU45">
        <v>10</v>
      </c>
      <c r="BV45">
        <v>0</v>
      </c>
      <c r="BW45">
        <v>5</v>
      </c>
      <c r="BX45">
        <v>2</v>
      </c>
      <c r="BY45">
        <v>10</v>
      </c>
      <c r="BZ45">
        <v>0</v>
      </c>
      <c r="CA45">
        <v>3</v>
      </c>
      <c r="CB45">
        <v>7</v>
      </c>
      <c r="CC45">
        <v>9</v>
      </c>
      <c r="CD45">
        <v>6</v>
      </c>
      <c r="CE45">
        <v>3</v>
      </c>
      <c r="CF45">
        <v>0</v>
      </c>
      <c r="CG45">
        <v>10</v>
      </c>
      <c r="CH45">
        <v>2</v>
      </c>
      <c r="CI45">
        <v>7</v>
      </c>
      <c r="CJ45">
        <v>1</v>
      </c>
      <c r="CL45">
        <v>13</v>
      </c>
      <c r="CM45">
        <v>3</v>
      </c>
      <c r="CN45">
        <v>9</v>
      </c>
      <c r="CO45">
        <v>5</v>
      </c>
      <c r="CP45">
        <v>13</v>
      </c>
      <c r="CQ45">
        <v>3</v>
      </c>
      <c r="CR45">
        <v>7</v>
      </c>
      <c r="CS45">
        <v>9</v>
      </c>
      <c r="CT45">
        <v>14</v>
      </c>
      <c r="CU45">
        <v>9</v>
      </c>
      <c r="CV45">
        <v>7</v>
      </c>
      <c r="CW45">
        <v>3</v>
      </c>
      <c r="CX45">
        <v>12</v>
      </c>
      <c r="CY45">
        <v>3</v>
      </c>
      <c r="CZ45">
        <v>9</v>
      </c>
      <c r="DA45">
        <v>3</v>
      </c>
      <c r="DC45">
        <f>((0/10)*100)</f>
        <v>0</v>
      </c>
      <c r="DD45">
        <f>((5/10)*100)</f>
        <v>50</v>
      </c>
      <c r="DE45">
        <f>((2/10)*100)</f>
        <v>20</v>
      </c>
      <c r="DF45">
        <f>((0/10)*100)</f>
        <v>0</v>
      </c>
      <c r="DG45">
        <f>((3/10)*100)</f>
        <v>30</v>
      </c>
      <c r="DH45">
        <f>((7/10)*100)</f>
        <v>70</v>
      </c>
      <c r="DI45">
        <f>((6/9)*100)</f>
        <v>66.666666666666657</v>
      </c>
      <c r="DJ45">
        <f>((3/9)*100)</f>
        <v>33.333333333333329</v>
      </c>
      <c r="DK45">
        <f>((0/9)*100)</f>
        <v>0</v>
      </c>
      <c r="DL45">
        <f>((2/10)*100)</f>
        <v>20</v>
      </c>
      <c r="DM45">
        <f>((7/10)*100)</f>
        <v>70</v>
      </c>
      <c r="DN45">
        <f>((1/10)*100)</f>
        <v>10</v>
      </c>
      <c r="DP45">
        <f>((3/13)*100)</f>
        <v>23.076923076923077</v>
      </c>
      <c r="DQ45">
        <f>((9/13)*100)</f>
        <v>69.230769230769226</v>
      </c>
      <c r="DR45">
        <f>((5/13)*100)</f>
        <v>38.461538461538467</v>
      </c>
      <c r="DS45">
        <f>((3/13)*100)</f>
        <v>23.076923076923077</v>
      </c>
      <c r="DT45">
        <f>((7/13)*100)</f>
        <v>53.846153846153847</v>
      </c>
      <c r="DU45">
        <f>((9/13)*100)</f>
        <v>69.230769230769226</v>
      </c>
      <c r="DV45">
        <f>((9/14)*100)</f>
        <v>64.285714285714292</v>
      </c>
      <c r="DW45">
        <f>((7/14)*100)</f>
        <v>50</v>
      </c>
      <c r="DX45">
        <f>((3/14)*100)</f>
        <v>21.428571428571427</v>
      </c>
      <c r="DY45">
        <f>((3/12)*100)</f>
        <v>25</v>
      </c>
      <c r="DZ45">
        <f>((9/12)*100)</f>
        <v>75</v>
      </c>
      <c r="EA45">
        <f>((3/12)*100)</f>
        <v>25</v>
      </c>
    </row>
    <row r="46" spans="1:131" x14ac:dyDescent="0.25">
      <c r="A46">
        <v>72.162298000000007</v>
      </c>
      <c r="B46">
        <v>6.096622</v>
      </c>
      <c r="C46">
        <v>63.011554000000004</v>
      </c>
      <c r="D46">
        <v>8.302505</v>
      </c>
      <c r="E46">
        <v>71.622224000000003</v>
      </c>
      <c r="F46">
        <v>5.2605420000000001</v>
      </c>
      <c r="G46">
        <v>62.427848000000004</v>
      </c>
      <c r="H46">
        <v>7.4873700000000003</v>
      </c>
      <c r="K46">
        <f>(11/200)</f>
        <v>5.5E-2</v>
      </c>
      <c r="L46">
        <f>(11/200)</f>
        <v>5.5E-2</v>
      </c>
      <c r="M46">
        <f>(10/200)</f>
        <v>0.05</v>
      </c>
      <c r="N46">
        <f>(10/200)</f>
        <v>0.05</v>
      </c>
      <c r="P46">
        <f>(12/200)</f>
        <v>0.06</v>
      </c>
      <c r="Q46">
        <f>(12/200)</f>
        <v>0.06</v>
      </c>
      <c r="R46">
        <f>(12/200)</f>
        <v>0.06</v>
      </c>
      <c r="S46">
        <f>(12/200)</f>
        <v>0.06</v>
      </c>
      <c r="U46">
        <f>0.055+0.06</f>
        <v>0.11499999999999999</v>
      </c>
      <c r="V46">
        <f>0.055+0.06</f>
        <v>0.11499999999999999</v>
      </c>
      <c r="W46">
        <f>0.05+0.06</f>
        <v>0.11</v>
      </c>
      <c r="X46">
        <f>0.05+0.06</f>
        <v>0.11</v>
      </c>
      <c r="Z46">
        <f>SQRT((ABS($A$47-$A$46)^2+(ABS($B$47-$B$46)^2)))</f>
        <v>17.025416205903017</v>
      </c>
      <c r="AA46">
        <f>SQRT((ABS($C$47-$C$46)^2+(ABS($D$47-$D$46)^2)))</f>
        <v>17.280930713768861</v>
      </c>
      <c r="AB46">
        <f>SQRT((ABS($E$47-$E$46)^2+(ABS($F$47-$F$46)^2)))</f>
        <v>16.871768821271854</v>
      </c>
      <c r="AC46">
        <f>SQRT((ABS($G$47-$G$46)^2+(ABS($H$47-$H$46)^2)))</f>
        <v>16.729939999813265</v>
      </c>
      <c r="AJ46">
        <f t="shared" si="15"/>
        <v>8.695652173913043</v>
      </c>
      <c r="AK46">
        <f t="shared" si="15"/>
        <v>8.695652173913043</v>
      </c>
      <c r="AL46">
        <f>1/0.11</f>
        <v>9.0909090909090917</v>
      </c>
      <c r="AM46">
        <f>1/0.11</f>
        <v>9.0909090909090917</v>
      </c>
      <c r="AO46">
        <f t="shared" si="10"/>
        <v>148.04709744263494</v>
      </c>
      <c r="AP46">
        <f t="shared" si="11"/>
        <v>150.2689627284249</v>
      </c>
      <c r="AQ46">
        <f t="shared" si="12"/>
        <v>153.37971655701685</v>
      </c>
      <c r="AR46">
        <f t="shared" si="13"/>
        <v>152.09036363466603</v>
      </c>
      <c r="AV46">
        <f>((0.055/0.115)*100)</f>
        <v>47.826086956521735</v>
      </c>
      <c r="AW46">
        <f>((0.055/0.115)*100)</f>
        <v>47.826086956521735</v>
      </c>
      <c r="AX46">
        <f>((0.05/0.11)*100)</f>
        <v>45.45454545454546</v>
      </c>
      <c r="AY46">
        <f>((0.05/0.11)*100)</f>
        <v>45.45454545454546</v>
      </c>
      <c r="BA46">
        <f>((0.06/0.115)*100)</f>
        <v>52.173913043478258</v>
      </c>
      <c r="BB46">
        <f>((0.06/0.115)*100)</f>
        <v>52.173913043478258</v>
      </c>
      <c r="BC46">
        <f>((0.06/0.11)*100)</f>
        <v>54.54545454545454</v>
      </c>
      <c r="BD46">
        <f>((0.06/0.11)*100)</f>
        <v>54.54545454545454</v>
      </c>
      <c r="BF46">
        <f>ABS($B$46-$D$46)</f>
        <v>2.205883</v>
      </c>
      <c r="BG46">
        <f>ABS($F$46-$H$46)</f>
        <v>2.2268280000000003</v>
      </c>
      <c r="BL46">
        <f>SQRT((ABS($A$46-$E$46)^2+(ABS($B$46-$F$46)^2)))</f>
        <v>0.99534400680167079</v>
      </c>
      <c r="BM46">
        <f>SQRT((ABS($C$46-$G$46)^2+(ABS($D$46-$H$46)^2)))</f>
        <v>1.0025755645640875</v>
      </c>
      <c r="BO46">
        <f>SQRT((ABS($A$46-$G$46)^2+(ABS($B$46-$H$46)^2)))</f>
        <v>9.8332953175425395</v>
      </c>
      <c r="BP46">
        <f>SQRT((ABS($C$46-$E$46)^2+(ABS($D$46-$F$46)^2)))</f>
        <v>9.1322054697794108</v>
      </c>
      <c r="BR46">
        <f>DEGREES(ACOS((8.77347999533121^2+17.5815596164796^2-10.6141521487106^2)/(2*8.77347999533121*17.5815596164796)))</f>
        <v>27.588545230842417</v>
      </c>
      <c r="BU46">
        <v>11</v>
      </c>
      <c r="BV46">
        <v>0</v>
      </c>
      <c r="BW46">
        <v>6</v>
      </c>
      <c r="BX46">
        <v>2</v>
      </c>
      <c r="BY46">
        <v>11</v>
      </c>
      <c r="BZ46">
        <v>0</v>
      </c>
      <c r="CA46">
        <v>5</v>
      </c>
      <c r="CB46">
        <v>7</v>
      </c>
      <c r="CC46">
        <v>10</v>
      </c>
      <c r="CD46">
        <v>5</v>
      </c>
      <c r="CE46">
        <v>5</v>
      </c>
      <c r="CF46">
        <v>1</v>
      </c>
      <c r="CG46">
        <v>10</v>
      </c>
      <c r="CH46">
        <v>3</v>
      </c>
      <c r="CI46">
        <v>6</v>
      </c>
      <c r="CJ46">
        <v>0</v>
      </c>
      <c r="CL46">
        <v>12</v>
      </c>
      <c r="CM46">
        <v>2</v>
      </c>
      <c r="CN46">
        <v>9</v>
      </c>
      <c r="CO46">
        <v>3</v>
      </c>
      <c r="CP46">
        <v>12</v>
      </c>
      <c r="CQ46">
        <v>1</v>
      </c>
      <c r="CR46">
        <v>6</v>
      </c>
      <c r="CS46">
        <v>9</v>
      </c>
      <c r="CT46">
        <v>12</v>
      </c>
      <c r="CU46">
        <v>7</v>
      </c>
      <c r="CV46">
        <v>6</v>
      </c>
      <c r="CW46">
        <v>3</v>
      </c>
      <c r="CX46">
        <v>12</v>
      </c>
      <c r="CY46">
        <v>4</v>
      </c>
      <c r="CZ46">
        <v>8</v>
      </c>
      <c r="DA46">
        <v>3</v>
      </c>
      <c r="DC46">
        <f>((0/11)*100)</f>
        <v>0</v>
      </c>
      <c r="DD46">
        <f>((6/11)*100)</f>
        <v>54.54545454545454</v>
      </c>
      <c r="DE46">
        <f>((2/11)*100)</f>
        <v>18.181818181818183</v>
      </c>
      <c r="DF46">
        <f>((0/11)*100)</f>
        <v>0</v>
      </c>
      <c r="DG46">
        <f>((5/11)*100)</f>
        <v>45.454545454545453</v>
      </c>
      <c r="DH46">
        <f>((7/11)*100)</f>
        <v>63.636363636363633</v>
      </c>
      <c r="DI46">
        <f>((5/10)*100)</f>
        <v>50</v>
      </c>
      <c r="DJ46">
        <f>((5/10)*100)</f>
        <v>50</v>
      </c>
      <c r="DK46">
        <f>((1/10)*100)</f>
        <v>10</v>
      </c>
      <c r="DL46">
        <f>((3/10)*100)</f>
        <v>30</v>
      </c>
      <c r="DM46">
        <f>((6/10)*100)</f>
        <v>60</v>
      </c>
      <c r="DN46">
        <f>((0/10)*100)</f>
        <v>0</v>
      </c>
      <c r="DP46">
        <f>((2/12)*100)</f>
        <v>16.666666666666664</v>
      </c>
      <c r="DQ46">
        <f>((9/12)*100)</f>
        <v>75</v>
      </c>
      <c r="DR46">
        <f>((3/12)*100)</f>
        <v>25</v>
      </c>
      <c r="DS46">
        <f>((1/12)*100)</f>
        <v>8.3333333333333321</v>
      </c>
      <c r="DT46">
        <f>((6/12)*100)</f>
        <v>50</v>
      </c>
      <c r="DU46">
        <f>((9/12)*100)</f>
        <v>75</v>
      </c>
      <c r="DV46">
        <f>((7/12)*100)</f>
        <v>58.333333333333336</v>
      </c>
      <c r="DW46">
        <f>((6/12)*100)</f>
        <v>50</v>
      </c>
      <c r="DX46">
        <f>((3/12)*100)</f>
        <v>25</v>
      </c>
      <c r="DY46">
        <f>((4/12)*100)</f>
        <v>33.333333333333329</v>
      </c>
      <c r="DZ46">
        <f>((8/12)*100)</f>
        <v>66.666666666666657</v>
      </c>
      <c r="EA46">
        <f>((3/12)*100)</f>
        <v>25</v>
      </c>
    </row>
    <row r="47" spans="1:131" x14ac:dyDescent="0.25">
      <c r="A47">
        <v>55.142219000000004</v>
      </c>
      <c r="B47">
        <v>5.67035</v>
      </c>
      <c r="C47">
        <v>45.790138000000006</v>
      </c>
      <c r="D47">
        <v>9.7354730000000007</v>
      </c>
      <c r="E47">
        <v>54.754699000000002</v>
      </c>
      <c r="F47">
        <v>4.8821459999999997</v>
      </c>
      <c r="G47">
        <v>45.727702000000008</v>
      </c>
      <c r="H47">
        <v>8.4853760000000005</v>
      </c>
      <c r="K47">
        <f>(11/200)</f>
        <v>5.5E-2</v>
      </c>
      <c r="L47">
        <f>(11/200)</f>
        <v>5.5E-2</v>
      </c>
      <c r="M47">
        <f>(11/200)</f>
        <v>5.5E-2</v>
      </c>
      <c r="N47">
        <f>(11/200)</f>
        <v>5.5E-2</v>
      </c>
      <c r="P47">
        <f>(12/200)</f>
        <v>0.06</v>
      </c>
      <c r="Q47">
        <f>(12/200)</f>
        <v>0.06</v>
      </c>
      <c r="R47">
        <f>(14/200)</f>
        <v>7.0000000000000007E-2</v>
      </c>
      <c r="S47">
        <f>(14/200)</f>
        <v>7.0000000000000007E-2</v>
      </c>
      <c r="U47">
        <f>0.055+0.06</f>
        <v>0.11499999999999999</v>
      </c>
      <c r="V47">
        <f>0.055+0.06</f>
        <v>0.11499999999999999</v>
      </c>
      <c r="W47">
        <f>0.055+0.07</f>
        <v>0.125</v>
      </c>
      <c r="X47">
        <f>0.055+0.07</f>
        <v>0.125</v>
      </c>
      <c r="Z47">
        <f>SQRT((ABS($A$48-$A$47)^2+(ABS($B$48-$B$47)^2)))</f>
        <v>17.633717228623606</v>
      </c>
      <c r="AA47">
        <f>SQRT((ABS($C$48-$C$47)^2+(ABS($D$48-$D$47)^2)))</f>
        <v>16.840126353390346</v>
      </c>
      <c r="AB47">
        <f>SQRT((ABS($E$48-$E$47)^2+(ABS($F$48-$F$47)^2)))</f>
        <v>17.377792397991545</v>
      </c>
      <c r="AC47">
        <f>SQRT((ABS($G$48-$G$47)^2+(ABS($H$48-$H$47)^2)))</f>
        <v>16.094593214812644</v>
      </c>
      <c r="AJ47">
        <f t="shared" si="15"/>
        <v>8.695652173913043</v>
      </c>
      <c r="AK47">
        <f t="shared" si="15"/>
        <v>8.695652173913043</v>
      </c>
      <c r="AL47">
        <f>1/0.125</f>
        <v>8</v>
      </c>
      <c r="AM47">
        <f>1/0.125</f>
        <v>8</v>
      </c>
      <c r="AO47">
        <f t="shared" si="10"/>
        <v>153.33667155324875</v>
      </c>
      <c r="AP47">
        <f t="shared" si="11"/>
        <v>146.43588133382912</v>
      </c>
      <c r="AQ47">
        <f t="shared" si="12"/>
        <v>139.02233918393236</v>
      </c>
      <c r="AR47">
        <f t="shared" si="13"/>
        <v>128.75674571850115</v>
      </c>
      <c r="AV47">
        <f>((0.055/0.115)*100)</f>
        <v>47.826086956521735</v>
      </c>
      <c r="AW47">
        <f>((0.055/0.115)*100)</f>
        <v>47.826086956521735</v>
      </c>
      <c r="AX47">
        <f>((0.055/0.125)*100)</f>
        <v>44</v>
      </c>
      <c r="AY47">
        <f>((0.055/0.125)*100)</f>
        <v>44</v>
      </c>
      <c r="BA47">
        <f>((0.06/0.115)*100)</f>
        <v>52.173913043478258</v>
      </c>
      <c r="BB47">
        <f>((0.06/0.115)*100)</f>
        <v>52.173913043478258</v>
      </c>
      <c r="BC47">
        <f>((0.07/0.125)*100)</f>
        <v>56.000000000000007</v>
      </c>
      <c r="BD47">
        <f>((0.07/0.125)*100)</f>
        <v>56.000000000000007</v>
      </c>
      <c r="BF47">
        <f>ABS($B$47-$D$47)</f>
        <v>4.0651230000000007</v>
      </c>
      <c r="BG47">
        <f>ABS($F$47-$H$47)</f>
        <v>3.6032300000000008</v>
      </c>
      <c r="BL47">
        <f>SQRT((ABS($A$47-$E$47)^2+(ABS($B$47-$F$47)^2)))</f>
        <v>0.87831503232951802</v>
      </c>
      <c r="BM47">
        <f>SQRT((ABS($C$47-$G$47)^2+(ABS($D$47-$H$47)^2)))</f>
        <v>1.2516552095145852</v>
      </c>
      <c r="BO47">
        <f>SQRT((ABS($A$47-$G$47)^2+(ABS($B$47-$H$47)^2)))</f>
        <v>9.8263676770190589</v>
      </c>
      <c r="BP47">
        <f>SQRT((ABS($C$47-$E$47)^2+(ABS($D$47-$F$47)^2)))</f>
        <v>10.19402456793439</v>
      </c>
      <c r="BR47">
        <f>DEGREES(ACOS((7.27154721568745^2+14.361105705285^2-8.58026138842082^2)/(2*7.27154721568745*14.361105705285)))</f>
        <v>27.357488815890079</v>
      </c>
      <c r="BU47">
        <v>11</v>
      </c>
      <c r="BV47">
        <v>0</v>
      </c>
      <c r="BW47">
        <v>5</v>
      </c>
      <c r="BX47">
        <v>3</v>
      </c>
      <c r="BY47">
        <v>11</v>
      </c>
      <c r="BZ47">
        <v>0</v>
      </c>
      <c r="CA47">
        <v>4</v>
      </c>
      <c r="CB47">
        <v>6</v>
      </c>
      <c r="CC47">
        <v>11</v>
      </c>
      <c r="CD47">
        <v>7</v>
      </c>
      <c r="CE47">
        <v>4</v>
      </c>
      <c r="CF47">
        <v>0</v>
      </c>
      <c r="CG47">
        <v>11</v>
      </c>
      <c r="CH47">
        <v>2</v>
      </c>
      <c r="CI47">
        <v>8</v>
      </c>
      <c r="CJ47">
        <v>0</v>
      </c>
      <c r="CL47">
        <v>12</v>
      </c>
      <c r="CM47">
        <v>1</v>
      </c>
      <c r="CN47">
        <v>7</v>
      </c>
      <c r="CO47">
        <v>4</v>
      </c>
      <c r="CP47">
        <v>12</v>
      </c>
      <c r="CQ47">
        <v>1</v>
      </c>
      <c r="CR47">
        <v>7</v>
      </c>
      <c r="CS47">
        <v>8</v>
      </c>
      <c r="CT47">
        <v>14</v>
      </c>
      <c r="CU47">
        <v>8</v>
      </c>
      <c r="CV47">
        <v>7</v>
      </c>
      <c r="CW47">
        <v>4</v>
      </c>
      <c r="CX47">
        <v>14</v>
      </c>
      <c r="CY47">
        <v>5</v>
      </c>
      <c r="CZ47">
        <v>9</v>
      </c>
      <c r="DA47">
        <v>3</v>
      </c>
      <c r="DC47">
        <f>((0/11)*100)</f>
        <v>0</v>
      </c>
      <c r="DD47">
        <f>((5/11)*100)</f>
        <v>45.454545454545453</v>
      </c>
      <c r="DE47">
        <f>((3/11)*100)</f>
        <v>27.27272727272727</v>
      </c>
      <c r="DF47">
        <f>((0/11)*100)</f>
        <v>0</v>
      </c>
      <c r="DG47">
        <f>((4/11)*100)</f>
        <v>36.363636363636367</v>
      </c>
      <c r="DH47">
        <f>((6/11)*100)</f>
        <v>54.54545454545454</v>
      </c>
      <c r="DI47">
        <f>((7/11)*100)</f>
        <v>63.636363636363633</v>
      </c>
      <c r="DJ47">
        <f>((4/11)*100)</f>
        <v>36.363636363636367</v>
      </c>
      <c r="DK47">
        <f>((0/11)*100)</f>
        <v>0</v>
      </c>
      <c r="DL47">
        <f>((2/11)*100)</f>
        <v>18.181818181818183</v>
      </c>
      <c r="DM47">
        <f>((8/11)*100)</f>
        <v>72.727272727272734</v>
      </c>
      <c r="DN47">
        <f>((0/11)*100)</f>
        <v>0</v>
      </c>
      <c r="DP47">
        <f>((1/12)*100)</f>
        <v>8.3333333333333321</v>
      </c>
      <c r="DQ47">
        <f>((7/12)*100)</f>
        <v>58.333333333333336</v>
      </c>
      <c r="DR47">
        <f>((4/12)*100)</f>
        <v>33.333333333333329</v>
      </c>
      <c r="DS47">
        <f>((1/12)*100)</f>
        <v>8.3333333333333321</v>
      </c>
      <c r="DT47">
        <f>((7/12)*100)</f>
        <v>58.333333333333336</v>
      </c>
      <c r="DU47">
        <f>((8/12)*100)</f>
        <v>66.666666666666657</v>
      </c>
      <c r="DV47">
        <f>((8/14)*100)</f>
        <v>57.142857142857139</v>
      </c>
      <c r="DW47">
        <f>((7/14)*100)</f>
        <v>50</v>
      </c>
      <c r="DX47">
        <f>((4/14)*100)</f>
        <v>28.571428571428569</v>
      </c>
      <c r="DY47">
        <f>((5/14)*100)</f>
        <v>35.714285714285715</v>
      </c>
      <c r="DZ47">
        <f>((9/14)*100)</f>
        <v>64.285714285714292</v>
      </c>
      <c r="EA47">
        <f>((3/14)*100)</f>
        <v>21.428571428571427</v>
      </c>
    </row>
    <row r="48" spans="1:131" x14ac:dyDescent="0.25">
      <c r="A48">
        <v>37.512983000000006</v>
      </c>
      <c r="B48">
        <v>6.067869</v>
      </c>
      <c r="C48">
        <v>28.952724000000003</v>
      </c>
      <c r="D48">
        <v>9.4332390000000004</v>
      </c>
      <c r="E48">
        <v>37.393672000000009</v>
      </c>
      <c r="F48">
        <v>5.6453040000000003</v>
      </c>
      <c r="G48">
        <v>29.633960000000002</v>
      </c>
      <c r="H48">
        <v>8.6509029999999996</v>
      </c>
      <c r="K48">
        <f>(11/200)</f>
        <v>5.5E-2</v>
      </c>
      <c r="L48">
        <f>(10/200)</f>
        <v>0.05</v>
      </c>
      <c r="P48">
        <f>(12/200)</f>
        <v>0.06</v>
      </c>
      <c r="Q48">
        <f>(12/200)</f>
        <v>0.06</v>
      </c>
      <c r="R48">
        <f>(14/200)</f>
        <v>7.0000000000000007E-2</v>
      </c>
      <c r="U48">
        <f>0.055+0.06</f>
        <v>0.11499999999999999</v>
      </c>
      <c r="V48">
        <f>0.05+0.06</f>
        <v>0.11</v>
      </c>
      <c r="Z48">
        <f>SQRT((ABS($A$49-$A$48)^2+(ABS($B$49-$B$48)^2)))</f>
        <v>15.461800451060446</v>
      </c>
      <c r="AA48">
        <f>SQRT((ABS($C$49-$C$48)^2+(ABS($D$49-$D$48)^2)))</f>
        <v>12.730025400364053</v>
      </c>
      <c r="AJ48">
        <f>1/0.115</f>
        <v>8.695652173913043</v>
      </c>
      <c r="AK48">
        <f>1/0.11</f>
        <v>9.0909090909090917</v>
      </c>
      <c r="AO48">
        <f t="shared" si="10"/>
        <v>134.45043870487345</v>
      </c>
      <c r="AP48">
        <f t="shared" si="11"/>
        <v>115.7275036396732</v>
      </c>
      <c r="AV48">
        <f>((0.055/0.115)*100)</f>
        <v>47.826086956521735</v>
      </c>
      <c r="AW48">
        <f>((0.05/0.11)*100)</f>
        <v>45.45454545454546</v>
      </c>
      <c r="BA48">
        <f>((0.06/0.115)*100)</f>
        <v>52.173913043478258</v>
      </c>
      <c r="BB48">
        <f>((0.06/0.11)*100)</f>
        <v>54.54545454545454</v>
      </c>
      <c r="BF48">
        <f>ABS($B$48-$D$48)</f>
        <v>3.3653700000000004</v>
      </c>
      <c r="BG48">
        <f>ABS($F$48-$H$48)</f>
        <v>3.0055989999999992</v>
      </c>
      <c r="BI48">
        <v>1.8493235000000001</v>
      </c>
      <c r="BJ48" s="1">
        <v>2.0055609999999997</v>
      </c>
      <c r="BL48">
        <f>SQRT((ABS($A$48-$E$48)^2+(ABS($B$48-$F$48)^2)))</f>
        <v>0.43908574782836984</v>
      </c>
      <c r="BM48">
        <f>SQRT((ABS($C$48-$G$48)^2+(ABS($D$48-$H$48)^2)))</f>
        <v>1.03736787331785</v>
      </c>
      <c r="BO48">
        <f>SQRT((ABS($A$48-$G$48)^2+(ABS($B$48-$H$48)^2)))</f>
        <v>8.2916263832667383</v>
      </c>
      <c r="BP48">
        <f>SQRT((ABS($C$48-$E$48)^2+(ABS($D$48-$F$48)^2)))</f>
        <v>9.251921676221059</v>
      </c>
      <c r="BR48">
        <f>DEGREES(ACOS((5.58762721148655^2+22.7154422278918^2-18.8196549229534^2)/(2*5.58762721148655*22.7154422278918)))</f>
        <v>40.498684837007509</v>
      </c>
      <c r="BS48">
        <f>DEGREES(ACOS((7.01891007214824^2+9.25939527919961^2-6.41607714073388^2)/(2*7.01891007214824*9.25939527919961)))</f>
        <v>43.787379945623719</v>
      </c>
      <c r="BU48">
        <v>11</v>
      </c>
      <c r="BV48">
        <v>0</v>
      </c>
      <c r="BW48">
        <v>7</v>
      </c>
      <c r="BX48">
        <v>2</v>
      </c>
      <c r="BY48">
        <v>10</v>
      </c>
      <c r="BZ48">
        <v>0</v>
      </c>
      <c r="CA48">
        <v>1</v>
      </c>
      <c r="CB48">
        <v>8</v>
      </c>
      <c r="CL48">
        <v>12</v>
      </c>
      <c r="CM48">
        <v>1</v>
      </c>
      <c r="CN48">
        <v>8</v>
      </c>
      <c r="CO48">
        <v>5</v>
      </c>
      <c r="CP48">
        <v>12</v>
      </c>
      <c r="CQ48">
        <v>1</v>
      </c>
      <c r="CR48">
        <v>5</v>
      </c>
      <c r="CS48">
        <v>9</v>
      </c>
      <c r="CT48">
        <v>14</v>
      </c>
      <c r="CU48">
        <v>10</v>
      </c>
      <c r="CV48">
        <v>5</v>
      </c>
      <c r="CW48">
        <v>3</v>
      </c>
      <c r="DC48">
        <f>((0/11)*100)</f>
        <v>0</v>
      </c>
      <c r="DD48">
        <f>((7/11)*100)</f>
        <v>63.636363636363633</v>
      </c>
      <c r="DE48">
        <f>((2/11)*100)</f>
        <v>18.181818181818183</v>
      </c>
      <c r="DF48">
        <f>((0/10)*100)</f>
        <v>0</v>
      </c>
      <c r="DG48">
        <f>((1/10)*100)</f>
        <v>10</v>
      </c>
      <c r="DH48">
        <f>((8/10)*100)</f>
        <v>80</v>
      </c>
      <c r="DP48">
        <f>((1/12)*100)</f>
        <v>8.3333333333333321</v>
      </c>
      <c r="DQ48">
        <f>((8/12)*100)</f>
        <v>66.666666666666657</v>
      </c>
      <c r="DR48">
        <f>((5/12)*100)</f>
        <v>41.666666666666671</v>
      </c>
      <c r="DS48">
        <f>((1/12)*100)</f>
        <v>8.3333333333333321</v>
      </c>
      <c r="DT48">
        <f>((5/12)*100)</f>
        <v>41.666666666666671</v>
      </c>
      <c r="DU48">
        <f>((9/12)*100)</f>
        <v>75</v>
      </c>
      <c r="DV48">
        <f>((10/14)*100)</f>
        <v>71.428571428571431</v>
      </c>
      <c r="DW48">
        <f>((5/14)*100)</f>
        <v>35.714285714285715</v>
      </c>
      <c r="DX48">
        <f>((3/14)*100)</f>
        <v>21.428571428571427</v>
      </c>
    </row>
    <row r="49" spans="1:131" x14ac:dyDescent="0.25">
      <c r="A49">
        <v>22.053650000000005</v>
      </c>
      <c r="B49">
        <v>5.7916509999999999</v>
      </c>
      <c r="C49">
        <v>16.246289000000004</v>
      </c>
      <c r="D49">
        <v>8.6586060000000007</v>
      </c>
      <c r="P49">
        <f>(14/200)</f>
        <v>7.0000000000000007E-2</v>
      </c>
      <c r="BF49">
        <f>ABS($B$49-$D$49)</f>
        <v>2.8669550000000008</v>
      </c>
      <c r="BR49">
        <f>DEGREES(ACOS((9.06241782214376^2+15.8538089295756^2-7.96677574530731^2)/(2*9.06241782214376*15.8538089295756)))</f>
        <v>20.010104914823636</v>
      </c>
      <c r="BS49">
        <f>DEGREES(ACOS((10.8328095811132^2+15.6041117580839^2-7.65375886663989^2)/(2*10.8328095811132*15.6041117580839)))</f>
        <v>26.61178143104048</v>
      </c>
      <c r="CL49">
        <v>14</v>
      </c>
      <c r="CM49">
        <v>4</v>
      </c>
      <c r="CN49">
        <v>10</v>
      </c>
      <c r="CO49">
        <v>5</v>
      </c>
      <c r="DP49">
        <f>((4/14)*100)</f>
        <v>28.571428571428569</v>
      </c>
      <c r="DQ49">
        <f>((10/14)*100)</f>
        <v>71.428571428571431</v>
      </c>
      <c r="DR49">
        <f>((5/14)*100)</f>
        <v>35.714285714285715</v>
      </c>
    </row>
    <row r="50" spans="1:131" x14ac:dyDescent="0.25">
      <c r="A50" t="s">
        <v>22</v>
      </c>
      <c r="B50" t="s">
        <v>22</v>
      </c>
      <c r="C50" t="s">
        <v>22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BR50">
        <f>DEGREES(ACOS((10.7948429487459^2+18.2359126687198^2-8.56383428391938^2)/(2*10.7948429487459*18.2359126687198)))</f>
        <v>17.377506201981415</v>
      </c>
      <c r="BS50">
        <f>DEGREES(ACOS((10.816709762564^2+17.8447172813879^2-8.77347999533121^2)/(2*10.816709762564*17.8447172813879)))</f>
        <v>21.789434273635937</v>
      </c>
    </row>
    <row r="51" spans="1:131" x14ac:dyDescent="0.25">
      <c r="A51">
        <v>215.73094</v>
      </c>
      <c r="B51">
        <v>6.8396020000000002</v>
      </c>
      <c r="C51">
        <v>208.332922</v>
      </c>
      <c r="D51">
        <v>5.944191</v>
      </c>
      <c r="E51">
        <v>219.524214</v>
      </c>
      <c r="F51">
        <v>3.8586010000000002</v>
      </c>
      <c r="G51">
        <v>223.41142400000001</v>
      </c>
      <c r="H51">
        <v>9.7028029999999994</v>
      </c>
      <c r="K51">
        <f>(12/200)</f>
        <v>0.06</v>
      </c>
      <c r="L51">
        <f>(10/200)</f>
        <v>0.05</v>
      </c>
      <c r="M51">
        <f>(13/200)</f>
        <v>6.5000000000000002E-2</v>
      </c>
      <c r="N51">
        <f>(11/200)</f>
        <v>5.5E-2</v>
      </c>
      <c r="P51">
        <f>(25/200)</f>
        <v>0.125</v>
      </c>
      <c r="Q51">
        <f>(20/200)</f>
        <v>0.1</v>
      </c>
      <c r="R51">
        <f>(21/200)</f>
        <v>0.105</v>
      </c>
      <c r="S51">
        <f>(19/200)</f>
        <v>9.5000000000000001E-2</v>
      </c>
      <c r="U51">
        <f>0.06+0.125</f>
        <v>0.185</v>
      </c>
      <c r="V51">
        <f>0.05+0.1</f>
        <v>0.15000000000000002</v>
      </c>
      <c r="W51">
        <f>0.065+0.105</f>
        <v>0.16999999999999998</v>
      </c>
      <c r="X51">
        <f>0.055+0.095</f>
        <v>0.15</v>
      </c>
      <c r="Z51">
        <f>SQRT((ABS($A$52-$A$51)^2+(ABS($B$52-$B$51)^2)))</f>
        <v>12.968694201129932</v>
      </c>
      <c r="AA51">
        <f>SQRT((ABS($C$52-$C$51)^2+(ABS($D$52-$D$51)^2)))</f>
        <v>13.650209748328729</v>
      </c>
      <c r="AB51">
        <f>SQRT((ABS($E$52-$E$51)^2+(ABS($F$52-$F$51)^2)))</f>
        <v>14.620792414793852</v>
      </c>
      <c r="AC51">
        <f>SQRT((ABS($G$52-$G$51)^2+(ABS($H$52-$H$51)^2)))</f>
        <v>9.2593952791996053</v>
      </c>
      <c r="AJ51">
        <f>1/0.185</f>
        <v>5.4054054054054053</v>
      </c>
      <c r="AK51">
        <f>1/0.15</f>
        <v>6.666666666666667</v>
      </c>
      <c r="AL51">
        <f>1/0.17</f>
        <v>5.8823529411764701</v>
      </c>
      <c r="AM51">
        <f>1/0.15</f>
        <v>6.666666666666667</v>
      </c>
      <c r="AO51">
        <f t="shared" ref="AO51:AO62" si="16">$Z51/$U51</f>
        <v>70.101049735837464</v>
      </c>
      <c r="AP51">
        <f t="shared" ref="AP51:AP61" si="17">$AA51/$V51</f>
        <v>91.00139832219152</v>
      </c>
      <c r="AQ51">
        <f t="shared" ref="AQ51:AQ61" si="18">$AB51/$W51</f>
        <v>86.004661263493261</v>
      </c>
      <c r="AR51">
        <f t="shared" ref="AR51:AR62" si="19">$AC51/$X51</f>
        <v>61.729301861330704</v>
      </c>
      <c r="AV51">
        <f>((0.06/0.185)*100)</f>
        <v>32.432432432432435</v>
      </c>
      <c r="AW51">
        <f>((0.05/0.15)*100)</f>
        <v>33.333333333333336</v>
      </c>
      <c r="AX51">
        <f>((0.065/0.17)*100)</f>
        <v>38.235294117647058</v>
      </c>
      <c r="AY51">
        <f>((0.055/0.15)*100)</f>
        <v>36.666666666666671</v>
      </c>
      <c r="BA51">
        <f>((0.125/0.185)*100)</f>
        <v>67.567567567567565</v>
      </c>
      <c r="BB51">
        <f>((0.1/0.15)*100)</f>
        <v>66.666666666666671</v>
      </c>
      <c r="BC51">
        <f>((0.105/0.17)*100)</f>
        <v>61.764705882352935</v>
      </c>
      <c r="BD51">
        <f>((0.095/0.15)*100)</f>
        <v>63.333333333333343</v>
      </c>
      <c r="BF51">
        <f>ABS($B$51-$D$51)</f>
        <v>0.89541100000000018</v>
      </c>
      <c r="BG51">
        <f>ABS($F$51-$H$51)</f>
        <v>5.8442019999999992</v>
      </c>
      <c r="BL51">
        <f>SQRT((ABS($A$51-$E$51)^2+(ABS($B$51-$F$51)^2)))</f>
        <v>4.8244475954327637</v>
      </c>
      <c r="BM51">
        <f>SQRT((ABS($C$51-$G$52)^2+(ABS($D$51-$H$52)^2)))</f>
        <v>6.2874708092971847</v>
      </c>
      <c r="BO51">
        <f>SQRT((ABS($A$51-$G$51)^2+(ABS($B$51-$H$51)^2)))</f>
        <v>8.1968136760973831</v>
      </c>
      <c r="BP51">
        <f>SQRT((ABS($C$51-$E$52)^2+(ABS($D$51-$F$52)^2)))</f>
        <v>4.9638447225739313</v>
      </c>
      <c r="BR51">
        <f>DEGREES(ACOS((10.2698519368961^2+16.7099890676427^2-7.59615216392544^2)/(2*10.2698519368961*16.7099890676427)))</f>
        <v>17.688311378395561</v>
      </c>
      <c r="BS51">
        <f>DEGREES(ACOS((10.6141521487106^2+16.0896616738342^2-7.27154721568745^2)/(2*10.6141521487106*16.0896616738342)))</f>
        <v>21.097230169048022</v>
      </c>
      <c r="BU51">
        <v>12</v>
      </c>
      <c r="BV51">
        <v>0</v>
      </c>
      <c r="BW51">
        <v>0</v>
      </c>
      <c r="BX51">
        <v>10</v>
      </c>
      <c r="BY51">
        <v>10</v>
      </c>
      <c r="BZ51">
        <v>0</v>
      </c>
      <c r="CA51">
        <v>10</v>
      </c>
      <c r="CB51">
        <v>0</v>
      </c>
      <c r="CC51">
        <v>13</v>
      </c>
      <c r="CD51">
        <v>2</v>
      </c>
      <c r="CE51">
        <v>10</v>
      </c>
      <c r="CF51">
        <v>1</v>
      </c>
      <c r="CG51">
        <v>11</v>
      </c>
      <c r="CH51">
        <v>10</v>
      </c>
      <c r="CI51">
        <v>0</v>
      </c>
      <c r="CJ51">
        <v>0</v>
      </c>
      <c r="CL51">
        <v>25</v>
      </c>
      <c r="CM51">
        <v>3</v>
      </c>
      <c r="CN51">
        <v>4</v>
      </c>
      <c r="CO51">
        <v>17</v>
      </c>
      <c r="CP51">
        <v>20</v>
      </c>
      <c r="CQ51">
        <v>8</v>
      </c>
      <c r="CR51">
        <v>20</v>
      </c>
      <c r="CS51">
        <v>9</v>
      </c>
      <c r="CT51">
        <v>21</v>
      </c>
      <c r="CU51">
        <v>9</v>
      </c>
      <c r="CV51">
        <v>20</v>
      </c>
      <c r="CW51">
        <v>10</v>
      </c>
      <c r="CX51">
        <v>19</v>
      </c>
      <c r="CY51">
        <v>17</v>
      </c>
      <c r="CZ51">
        <v>5</v>
      </c>
      <c r="DA51">
        <v>6</v>
      </c>
      <c r="DC51">
        <f>((0/12)*100)</f>
        <v>0</v>
      </c>
      <c r="DD51">
        <f>((0/12)*100)</f>
        <v>0</v>
      </c>
      <c r="DE51">
        <f>((10/12)*100)</f>
        <v>83.333333333333343</v>
      </c>
      <c r="DF51">
        <f>((0/10)*100)</f>
        <v>0</v>
      </c>
      <c r="DG51">
        <f>((10/10)*100)</f>
        <v>100</v>
      </c>
      <c r="DH51">
        <f>((0/10)*100)</f>
        <v>0</v>
      </c>
      <c r="DI51">
        <f>((2/13)*100)</f>
        <v>15.384615384615385</v>
      </c>
      <c r="DJ51">
        <f>((10/13)*100)</f>
        <v>76.923076923076934</v>
      </c>
      <c r="DK51">
        <f>((1/13)*100)</f>
        <v>7.6923076923076925</v>
      </c>
      <c r="DL51">
        <f>((10/11)*100)</f>
        <v>90.909090909090907</v>
      </c>
      <c r="DM51">
        <f>((0/11)*100)</f>
        <v>0</v>
      </c>
      <c r="DN51">
        <f>((0/11)*100)</f>
        <v>0</v>
      </c>
      <c r="DP51">
        <f>((3/25)*100)</f>
        <v>12</v>
      </c>
      <c r="DQ51">
        <f>((4/25)*100)</f>
        <v>16</v>
      </c>
      <c r="DR51">
        <f>((17/25)*100)</f>
        <v>68</v>
      </c>
      <c r="DS51">
        <f>((8/20)*100)</f>
        <v>40</v>
      </c>
      <c r="DT51">
        <f>((20/20)*100)</f>
        <v>100</v>
      </c>
      <c r="DU51">
        <f>((9/20)*100)</f>
        <v>45</v>
      </c>
      <c r="DV51">
        <f>((9/21)*100)</f>
        <v>42.857142857142854</v>
      </c>
      <c r="DW51">
        <f>((20/21)*100)</f>
        <v>95.238095238095227</v>
      </c>
      <c r="DX51">
        <f>((10/21)*100)</f>
        <v>47.619047619047613</v>
      </c>
      <c r="DY51">
        <f>((17/19)*100)</f>
        <v>89.473684210526315</v>
      </c>
      <c r="DZ51">
        <f>((5/19)*100)</f>
        <v>26.315789473684209</v>
      </c>
      <c r="EA51">
        <f>((6/19)*100)</f>
        <v>31.578947368421051</v>
      </c>
    </row>
    <row r="52" spans="1:131" x14ac:dyDescent="0.25">
      <c r="A52">
        <v>203.206435</v>
      </c>
      <c r="B52">
        <v>3.4745159999999999</v>
      </c>
      <c r="C52">
        <v>194.70003700000001</v>
      </c>
      <c r="D52">
        <v>6.6317029999999999</v>
      </c>
      <c r="E52">
        <v>204.98940099999999</v>
      </c>
      <c r="F52">
        <v>2.2753190000000001</v>
      </c>
      <c r="G52">
        <v>214.37443200000001</v>
      </c>
      <c r="H52">
        <v>7.6855830000000003</v>
      </c>
      <c r="K52">
        <f>(13/200)</f>
        <v>6.5000000000000002E-2</v>
      </c>
      <c r="L52">
        <f>(11/200)</f>
        <v>5.5E-2</v>
      </c>
      <c r="M52">
        <f>(13/200)</f>
        <v>6.5000000000000002E-2</v>
      </c>
      <c r="N52">
        <f>(11/200)</f>
        <v>5.5E-2</v>
      </c>
      <c r="P52">
        <f>(16/200)</f>
        <v>0.08</v>
      </c>
      <c r="Q52">
        <f>(15/200)</f>
        <v>7.4999999999999997E-2</v>
      </c>
      <c r="R52">
        <f>(14/200)</f>
        <v>7.0000000000000007E-2</v>
      </c>
      <c r="S52">
        <f>(16/200)</f>
        <v>0.08</v>
      </c>
      <c r="U52">
        <f>0.065+0.08</f>
        <v>0.14500000000000002</v>
      </c>
      <c r="V52">
        <f>0.055+0.075</f>
        <v>0.13</v>
      </c>
      <c r="W52">
        <f>0.065+0.07</f>
        <v>0.13500000000000001</v>
      </c>
      <c r="X52">
        <f>0.055+0.08</f>
        <v>0.13500000000000001</v>
      </c>
      <c r="Z52">
        <f>SQRT((ABS($A$53-$A$52)^2+(ABS($B$53-$B$52)^2)))</f>
        <v>17.133550231880879</v>
      </c>
      <c r="AA52">
        <f>SQRT((ABS($C$53-$C$52)^2+(ABS($D$53-$D$52)^2)))</f>
        <v>16.984147976828396</v>
      </c>
      <c r="AB52">
        <f>SQRT((ABS($E$53-$E$52)^2+(ABS($F$53-$F$52)^2)))</f>
        <v>16.5510385726644</v>
      </c>
      <c r="AC52">
        <f>SQRT((ABS($G$53-$G$52)^2+(ABS($H$53-$H$52)^2)))</f>
        <v>15.604111758083899</v>
      </c>
      <c r="AJ52">
        <f>1/0.145</f>
        <v>6.8965517241379315</v>
      </c>
      <c r="AK52">
        <f>1/0.13</f>
        <v>7.6923076923076916</v>
      </c>
      <c r="AL52">
        <f>1/0.135</f>
        <v>7.4074074074074066</v>
      </c>
      <c r="AM52">
        <f>1/0.135</f>
        <v>7.4074074074074066</v>
      </c>
      <c r="AO52">
        <f t="shared" si="16"/>
        <v>118.1624153922819</v>
      </c>
      <c r="AP52">
        <f t="shared" si="17"/>
        <v>130.6472921294492</v>
      </c>
      <c r="AQ52">
        <f t="shared" si="18"/>
        <v>122.60028572344</v>
      </c>
      <c r="AR52">
        <f t="shared" si="19"/>
        <v>115.58601302284369</v>
      </c>
      <c r="AV52">
        <f>((0.065/0.145)*100)</f>
        <v>44.827586206896555</v>
      </c>
      <c r="AW52">
        <f>((0.055/0.13)*100)</f>
        <v>42.307692307692307</v>
      </c>
      <c r="AX52">
        <f>((0.065/0.135)*100)</f>
        <v>48.148148148148145</v>
      </c>
      <c r="AY52">
        <f>((0.055/0.135)*100)</f>
        <v>40.74074074074074</v>
      </c>
      <c r="BA52">
        <f>((0.08/0.145)*100)</f>
        <v>55.172413793103459</v>
      </c>
      <c r="BB52">
        <f>((0.075/0.13)*100)</f>
        <v>57.692307692307686</v>
      </c>
      <c r="BC52">
        <f>((0.07/0.135)*100)</f>
        <v>51.851851851851848</v>
      </c>
      <c r="BD52">
        <f>((0.08/0.135)*100)</f>
        <v>59.259259259259252</v>
      </c>
      <c r="BF52">
        <f>ABS($B$52-$D$52)</f>
        <v>3.157187</v>
      </c>
      <c r="BG52">
        <f>ABS($F$52-$H$52)</f>
        <v>5.4102639999999997</v>
      </c>
      <c r="BL52">
        <f>SQRT((ABS($A$52-$E$52)^2+(ABS($B$52-$F$52)^2)))</f>
        <v>2.1487301370728145</v>
      </c>
      <c r="BM52">
        <f>SQRT((ABS($C$52-$G$53)^2+(ABS($D$52-$H$53)^2)))</f>
        <v>4.0994140563008497</v>
      </c>
      <c r="BO52">
        <f>SQRT((ABS($A$52-$G$52)^2+(ABS($B$52-$H$52)^2)))</f>
        <v>11.935545327738415</v>
      </c>
      <c r="BP52">
        <f>SQRT((ABS($C$52-$E$52)^2+(ABS($D$52-$F$52)^2)))</f>
        <v>11.173589086768475</v>
      </c>
      <c r="BR52">
        <f>DEGREES(ACOS((8.42645495403766^2+12.5719641801063^2-5.68920039844134^2)/(2*8.42645495403766*12.5719641801063)))</f>
        <v>21.821651504500736</v>
      </c>
      <c r="BS52">
        <f>DEGREES(ACOS((8.58026138842082^2+12.6346617293958^2-5.58762721148655^2)/(2*8.58026138842082*12.6346617293958)))</f>
        <v>21.280265844327669</v>
      </c>
      <c r="BU52">
        <v>13</v>
      </c>
      <c r="BV52">
        <v>0</v>
      </c>
      <c r="BW52">
        <v>2</v>
      </c>
      <c r="BX52">
        <v>11</v>
      </c>
      <c r="BY52">
        <v>11</v>
      </c>
      <c r="BZ52">
        <v>0</v>
      </c>
      <c r="CA52">
        <v>9</v>
      </c>
      <c r="CB52">
        <v>0</v>
      </c>
      <c r="CC52">
        <v>13</v>
      </c>
      <c r="CD52">
        <v>2</v>
      </c>
      <c r="CE52">
        <v>9</v>
      </c>
      <c r="CF52">
        <v>2</v>
      </c>
      <c r="CG52">
        <v>11</v>
      </c>
      <c r="CH52">
        <v>11</v>
      </c>
      <c r="CI52">
        <v>0</v>
      </c>
      <c r="CJ52">
        <v>1</v>
      </c>
      <c r="CL52">
        <v>16</v>
      </c>
      <c r="CM52">
        <v>6</v>
      </c>
      <c r="CN52">
        <v>5</v>
      </c>
      <c r="CO52">
        <v>15</v>
      </c>
      <c r="CP52">
        <v>15</v>
      </c>
      <c r="CQ52">
        <v>2</v>
      </c>
      <c r="CR52">
        <v>12</v>
      </c>
      <c r="CS52">
        <v>4</v>
      </c>
      <c r="CT52">
        <v>14</v>
      </c>
      <c r="CU52">
        <v>3</v>
      </c>
      <c r="CV52">
        <v>12</v>
      </c>
      <c r="CW52">
        <v>4</v>
      </c>
      <c r="CX52">
        <v>16</v>
      </c>
      <c r="CY52">
        <v>15</v>
      </c>
      <c r="CZ52">
        <v>6</v>
      </c>
      <c r="DA52">
        <v>4</v>
      </c>
      <c r="DC52">
        <f>((0/13)*100)</f>
        <v>0</v>
      </c>
      <c r="DD52">
        <f>((2/13)*100)</f>
        <v>15.384615384615385</v>
      </c>
      <c r="DE52">
        <f>((11/13)*100)</f>
        <v>84.615384615384613</v>
      </c>
      <c r="DF52">
        <f>((0/11)*100)</f>
        <v>0</v>
      </c>
      <c r="DG52">
        <f>((9/11)*100)</f>
        <v>81.818181818181827</v>
      </c>
      <c r="DH52">
        <f>((0/11)*100)</f>
        <v>0</v>
      </c>
      <c r="DI52">
        <f>((2/13)*100)</f>
        <v>15.384615384615385</v>
      </c>
      <c r="DJ52">
        <f>((9/13)*100)</f>
        <v>69.230769230769226</v>
      </c>
      <c r="DK52">
        <f>((2/13)*100)</f>
        <v>15.384615384615385</v>
      </c>
      <c r="DL52">
        <f>((11/11)*100)</f>
        <v>100</v>
      </c>
      <c r="DM52">
        <f>((0/11)*100)</f>
        <v>0</v>
      </c>
      <c r="DN52">
        <f>((1/11)*100)</f>
        <v>9.0909090909090917</v>
      </c>
      <c r="DP52">
        <f>((6/16)*100)</f>
        <v>37.5</v>
      </c>
      <c r="DQ52">
        <f>((5/16)*100)</f>
        <v>31.25</v>
      </c>
      <c r="DR52">
        <f>((15/16)*100)</f>
        <v>93.75</v>
      </c>
      <c r="DS52">
        <f>((2/15)*100)</f>
        <v>13.333333333333334</v>
      </c>
      <c r="DT52">
        <f>((12/15)*100)</f>
        <v>80</v>
      </c>
      <c r="DU52">
        <f>((4/15)*100)</f>
        <v>26.666666666666668</v>
      </c>
      <c r="DV52">
        <f>((3/14)*100)</f>
        <v>21.428571428571427</v>
      </c>
      <c r="DW52">
        <f>((12/14)*100)</f>
        <v>85.714285714285708</v>
      </c>
      <c r="DX52">
        <f>((4/14)*100)</f>
        <v>28.571428571428569</v>
      </c>
      <c r="DY52">
        <f>((15/16)*100)</f>
        <v>93.75</v>
      </c>
      <c r="DZ52">
        <f>((6/16)*100)</f>
        <v>37.5</v>
      </c>
      <c r="EA52">
        <f>((4/16)*100)</f>
        <v>25</v>
      </c>
    </row>
    <row r="53" spans="1:131" x14ac:dyDescent="0.25">
      <c r="A53">
        <v>186.13149899999999</v>
      </c>
      <c r="B53">
        <v>4.8905329999999996</v>
      </c>
      <c r="C53">
        <v>177.74569700000001</v>
      </c>
      <c r="D53">
        <v>7.637505</v>
      </c>
      <c r="E53">
        <v>188.48445699999999</v>
      </c>
      <c r="F53">
        <v>3.5097019999999999</v>
      </c>
      <c r="G53">
        <v>198.79699600000001</v>
      </c>
      <c r="H53">
        <v>6.7735570000000003</v>
      </c>
      <c r="K53">
        <f>(10/200)</f>
        <v>0.05</v>
      </c>
      <c r="L53">
        <f>(12/200)</f>
        <v>0.06</v>
      </c>
      <c r="M53">
        <f>(13/200)</f>
        <v>6.5000000000000002E-2</v>
      </c>
      <c r="N53">
        <f>(11/200)</f>
        <v>5.5E-2</v>
      </c>
      <c r="P53">
        <f>(14/200)</f>
        <v>7.0000000000000007E-2</v>
      </c>
      <c r="Q53">
        <f>(12/200)</f>
        <v>0.06</v>
      </c>
      <c r="R53">
        <f>(11/200)</f>
        <v>5.5E-2</v>
      </c>
      <c r="S53">
        <f>(15/200)</f>
        <v>7.4999999999999997E-2</v>
      </c>
      <c r="U53">
        <f>0.05+0.07</f>
        <v>0.12000000000000001</v>
      </c>
      <c r="V53">
        <f>0.06+0.06</f>
        <v>0.12</v>
      </c>
      <c r="W53">
        <f>0.065+0.055</f>
        <v>0.12</v>
      </c>
      <c r="X53">
        <f>0.055+0.075</f>
        <v>0.13</v>
      </c>
      <c r="Z53">
        <f>SQRT((ABS($A$54-$A$53)^2+(ABS($B$54-$B$53)^2)))</f>
        <v>16.89433614008329</v>
      </c>
      <c r="AA53">
        <f>SQRT((ABS($C$54-$C$53)^2+(ABS($D$54-$D$53)^2)))</f>
        <v>15.650611227420644</v>
      </c>
      <c r="AB53">
        <f>SQRT((ABS($E$54-$E$53)^2+(ABS($F$54-$F$53)^2)))</f>
        <v>17.581559616479566</v>
      </c>
      <c r="AC53">
        <f>SQRT((ABS($G$54-$G$53)^2+(ABS($H$54-$H$53)^2)))</f>
        <v>17.84471728138794</v>
      </c>
      <c r="AJ53">
        <f>1/0.12</f>
        <v>8.3333333333333339</v>
      </c>
      <c r="AK53">
        <f>1/0.12</f>
        <v>8.3333333333333339</v>
      </c>
      <c r="AL53">
        <f>1/0.12</f>
        <v>8.3333333333333339</v>
      </c>
      <c r="AM53">
        <f>1/0.13</f>
        <v>7.6923076923076916</v>
      </c>
      <c r="AO53">
        <f t="shared" si="16"/>
        <v>140.78613450069406</v>
      </c>
      <c r="AP53">
        <f t="shared" si="17"/>
        <v>130.42176022850538</v>
      </c>
      <c r="AQ53">
        <f t="shared" si="18"/>
        <v>146.5129968039964</v>
      </c>
      <c r="AR53">
        <f t="shared" si="19"/>
        <v>137.26705601067644</v>
      </c>
      <c r="AV53">
        <f>((0.05/0.12)*100)</f>
        <v>41.666666666666671</v>
      </c>
      <c r="AW53">
        <f>((0.06/0.12)*100)</f>
        <v>50</v>
      </c>
      <c r="AX53">
        <f>((0.065/0.12)*100)</f>
        <v>54.166666666666671</v>
      </c>
      <c r="AY53">
        <f>((0.055/0.13)*100)</f>
        <v>42.307692307692307</v>
      </c>
      <c r="BA53">
        <f>((0.07/0.12)*100)</f>
        <v>58.333333333333336</v>
      </c>
      <c r="BB53">
        <f>((0.06/0.12)*100)</f>
        <v>50</v>
      </c>
      <c r="BC53">
        <f>((0.055/0.12)*100)</f>
        <v>45.833333333333336</v>
      </c>
      <c r="BD53">
        <f>((0.075/0.13)*100)</f>
        <v>57.692307692307686</v>
      </c>
      <c r="BF53">
        <f>ABS($B$53-$D$53)</f>
        <v>2.7469720000000004</v>
      </c>
      <c r="BG53">
        <f>ABS($F$53-$H$53)</f>
        <v>3.2638550000000004</v>
      </c>
      <c r="BL53">
        <f>SQRT((ABS($A$53-$E$53)^2+(ABS($B$53-$F$53)^2)))</f>
        <v>2.728205564162093</v>
      </c>
      <c r="BM53">
        <f>SQRT((ABS($C$53-$G$54)^2+(ABS($D$53-$H$54)^2)))</f>
        <v>3.2862766862119104</v>
      </c>
      <c r="BO53">
        <f>SQRT((ABS($A$53-$G$54)^2+(ABS($B$53-$H$54)^2)))</f>
        <v>6.0459466455945456</v>
      </c>
      <c r="BP53">
        <f>SQRT((ABS($C$53-$E$53)^2+(ABS($D$53-$F$53)^2)))</f>
        <v>11.504769617180896</v>
      </c>
      <c r="BR53">
        <f>DEGREES(ACOS((10.4101757129242^2+17.658658360042^2-8.57730925185008^2)/(2*10.4101757129242*17.658658360042)))</f>
        <v>19.472593078731446</v>
      </c>
      <c r="BS53">
        <f>DEGREES(ACOS((18.8196549229534^2+26.987432234021^2-9.06241782214376^2)/(2*18.8196549229534*26.987432234021)))</f>
        <v>9.9943865974301414</v>
      </c>
      <c r="BU53">
        <v>10</v>
      </c>
      <c r="BV53">
        <v>0</v>
      </c>
      <c r="BW53">
        <v>2</v>
      </c>
      <c r="BX53">
        <v>10</v>
      </c>
      <c r="BY53">
        <v>12</v>
      </c>
      <c r="BZ53">
        <v>0</v>
      </c>
      <c r="CA53">
        <v>9</v>
      </c>
      <c r="CB53">
        <v>1</v>
      </c>
      <c r="CC53">
        <v>13</v>
      </c>
      <c r="CD53">
        <v>2</v>
      </c>
      <c r="CE53">
        <v>9</v>
      </c>
      <c r="CF53">
        <v>2</v>
      </c>
      <c r="CG53">
        <v>11</v>
      </c>
      <c r="CH53">
        <v>10</v>
      </c>
      <c r="CI53">
        <v>1</v>
      </c>
      <c r="CJ53">
        <v>2</v>
      </c>
      <c r="CL53">
        <v>14</v>
      </c>
      <c r="CM53">
        <v>3</v>
      </c>
      <c r="CN53">
        <v>3</v>
      </c>
      <c r="CO53">
        <v>14</v>
      </c>
      <c r="CP53">
        <v>12</v>
      </c>
      <c r="CQ53">
        <v>2</v>
      </c>
      <c r="CR53">
        <v>8</v>
      </c>
      <c r="CS53">
        <v>2</v>
      </c>
      <c r="CT53">
        <v>11</v>
      </c>
      <c r="CU53">
        <v>3</v>
      </c>
      <c r="CV53">
        <v>8</v>
      </c>
      <c r="CW53">
        <v>2</v>
      </c>
      <c r="CX53">
        <v>15</v>
      </c>
      <c r="CY53">
        <v>14</v>
      </c>
      <c r="CZ53">
        <v>4</v>
      </c>
      <c r="DA53">
        <v>4</v>
      </c>
      <c r="DC53">
        <f>((0/10)*100)</f>
        <v>0</v>
      </c>
      <c r="DD53">
        <f>((2/10)*100)</f>
        <v>20</v>
      </c>
      <c r="DE53">
        <f>((10/10)*100)</f>
        <v>100</v>
      </c>
      <c r="DF53">
        <f>((0/12)*100)</f>
        <v>0</v>
      </c>
      <c r="DG53">
        <f>((9/12)*100)</f>
        <v>75</v>
      </c>
      <c r="DH53">
        <f>((1/12)*100)</f>
        <v>8.3333333333333321</v>
      </c>
      <c r="DI53">
        <f>((2/13)*100)</f>
        <v>15.384615384615385</v>
      </c>
      <c r="DJ53">
        <f>((9/13)*100)</f>
        <v>69.230769230769226</v>
      </c>
      <c r="DK53">
        <f>((2/13)*100)</f>
        <v>15.384615384615385</v>
      </c>
      <c r="DL53">
        <f>((10/11)*100)</f>
        <v>90.909090909090907</v>
      </c>
      <c r="DM53">
        <f>((1/11)*100)</f>
        <v>9.0909090909090917</v>
      </c>
      <c r="DN53">
        <f>((2/11)*100)</f>
        <v>18.181818181818183</v>
      </c>
      <c r="DP53">
        <f>((3/14)*100)</f>
        <v>21.428571428571427</v>
      </c>
      <c r="DQ53">
        <f>((3/14)*100)</f>
        <v>21.428571428571427</v>
      </c>
      <c r="DR53">
        <f>((14/14)*100)</f>
        <v>100</v>
      </c>
      <c r="DS53">
        <f>((2/12)*100)</f>
        <v>16.666666666666664</v>
      </c>
      <c r="DT53">
        <f>((8/12)*100)</f>
        <v>66.666666666666657</v>
      </c>
      <c r="DU53">
        <f>((2/12)*100)</f>
        <v>16.666666666666664</v>
      </c>
      <c r="DV53">
        <f>((3/11)*100)</f>
        <v>27.27272727272727</v>
      </c>
      <c r="DW53">
        <f>((8/11)*100)</f>
        <v>72.727272727272734</v>
      </c>
      <c r="DX53">
        <f>((2/11)*100)</f>
        <v>18.181818181818183</v>
      </c>
      <c r="DY53">
        <f>((14/15)*100)</f>
        <v>93.333333333333329</v>
      </c>
      <c r="DZ53">
        <f>((4/15)*100)</f>
        <v>26.666666666666668</v>
      </c>
      <c r="EA53">
        <f>((4/15)*100)</f>
        <v>26.666666666666668</v>
      </c>
    </row>
    <row r="54" spans="1:131" x14ac:dyDescent="0.25">
      <c r="A54">
        <v>169.24369300000001</v>
      </c>
      <c r="B54">
        <v>5.3602160000000003</v>
      </c>
      <c r="C54">
        <v>162.095561</v>
      </c>
      <c r="D54">
        <v>7.759468</v>
      </c>
      <c r="E54">
        <v>170.94306599999999</v>
      </c>
      <c r="F54">
        <v>4.6974900000000002</v>
      </c>
      <c r="G54">
        <v>181.000823</v>
      </c>
      <c r="H54">
        <v>8.0889129999999998</v>
      </c>
      <c r="K54">
        <f>(11/200)</f>
        <v>5.5E-2</v>
      </c>
      <c r="L54">
        <f>(10/200)</f>
        <v>0.05</v>
      </c>
      <c r="M54">
        <f>(13/200)</f>
        <v>6.5000000000000002E-2</v>
      </c>
      <c r="N54">
        <f>(11/200)</f>
        <v>5.5E-2</v>
      </c>
      <c r="P54">
        <f>(14/200)</f>
        <v>7.0000000000000007E-2</v>
      </c>
      <c r="Q54">
        <f>(13/200)</f>
        <v>6.5000000000000002E-2</v>
      </c>
      <c r="R54">
        <f>(11/200)</f>
        <v>5.5E-2</v>
      </c>
      <c r="S54">
        <f>(13/200)</f>
        <v>6.5000000000000002E-2</v>
      </c>
      <c r="U54">
        <f>0.055+0.07</f>
        <v>0.125</v>
      </c>
      <c r="V54">
        <f>0.05+0.065</f>
        <v>0.115</v>
      </c>
      <c r="W54">
        <f>0.065+0.055</f>
        <v>0.12</v>
      </c>
      <c r="X54">
        <f>0.055+0.065</f>
        <v>0.12</v>
      </c>
      <c r="Z54">
        <f>SQRT((ABS($A$55-$A$54)^2+(ABS($B$55-$B$54)^2)))</f>
        <v>13.931851882489608</v>
      </c>
      <c r="AA54">
        <f>SQRT((ABS($C$55-$C$54)^2+(ABS($D$55-$D$54)^2)))</f>
        <v>12.069090279277889</v>
      </c>
      <c r="AB54">
        <f>SQRT((ABS($E$55-$E$54)^2+(ABS($F$55-$F$54)^2)))</f>
        <v>14.361105705284984</v>
      </c>
      <c r="AC54">
        <f>SQRT((ABS($G$55-$G$54)^2+(ABS($H$55-$H$54)^2)))</f>
        <v>16.089661673834229</v>
      </c>
      <c r="AJ54">
        <f>1/0.125</f>
        <v>8</v>
      </c>
      <c r="AK54">
        <f>1/0.115</f>
        <v>8.695652173913043</v>
      </c>
      <c r="AL54">
        <f>1/0.12</f>
        <v>8.3333333333333339</v>
      </c>
      <c r="AM54">
        <f>1/0.12</f>
        <v>8.3333333333333339</v>
      </c>
      <c r="AO54">
        <f t="shared" si="16"/>
        <v>111.45481505991687</v>
      </c>
      <c r="AP54">
        <f t="shared" si="17"/>
        <v>104.94861112415555</v>
      </c>
      <c r="AQ54">
        <f t="shared" si="18"/>
        <v>119.67588087737488</v>
      </c>
      <c r="AR54">
        <f t="shared" si="19"/>
        <v>134.08051394861857</v>
      </c>
      <c r="AV54">
        <f>((0.055/0.125)*100)</f>
        <v>44</v>
      </c>
      <c r="AW54">
        <f>((0.05/0.115)*100)</f>
        <v>43.478260869565219</v>
      </c>
      <c r="AX54">
        <f>((0.065/0.12)*100)</f>
        <v>54.166666666666671</v>
      </c>
      <c r="AY54">
        <f>((0.055/0.12)*100)</f>
        <v>45.833333333333336</v>
      </c>
      <c r="BA54">
        <f>((0.07/0.125)*100)</f>
        <v>56.000000000000007</v>
      </c>
      <c r="BB54">
        <f>((0.065/0.115)*100)</f>
        <v>56.521739130434781</v>
      </c>
      <c r="BC54">
        <f>((0.055/0.12)*100)</f>
        <v>45.833333333333336</v>
      </c>
      <c r="BD54">
        <f>((0.065/0.12)*100)</f>
        <v>54.166666666666671</v>
      </c>
      <c r="BF54">
        <f>ABS($B$54-$D$54)</f>
        <v>2.3992519999999997</v>
      </c>
      <c r="BG54">
        <f>ABS($F$54-$H$54)</f>
        <v>3.3914229999999996</v>
      </c>
      <c r="BL54">
        <f>SQRT((ABS($A$54-$E$54)^2+(ABS($B$54-$F$54)^2)))</f>
        <v>1.824026958190293</v>
      </c>
      <c r="BM54">
        <f>SQRT((ABS($C$54-$G$55)^2+(ABS($D$54-$H$55)^2)))</f>
        <v>3.0089844785204467</v>
      </c>
      <c r="BO54">
        <f>SQRT((ABS($A$54-$G$54)^2+(ABS($B$54-$H$54)^2)))</f>
        <v>12.069626885480295</v>
      </c>
      <c r="BP54">
        <f>SQRT((ABS($C$54-$E$54)^2+(ABS($D$54-$F$54)^2)))</f>
        <v>9.3623743781964155</v>
      </c>
      <c r="BR54">
        <f>DEGREES(ACOS((10.2831134873404^2+17.2286069182964^2-8.72228131505428^2)/(2*10.2831134873404*17.2286069182964)))</f>
        <v>22.863461153264684</v>
      </c>
      <c r="BS54">
        <f>DEGREES(ACOS((7.96677574530731^2+17.5008907945444^2-10.7948429487459^2)/(2*7.96677574530731*17.5008907945444)))</f>
        <v>24.757304293946163</v>
      </c>
      <c r="BU54">
        <v>11</v>
      </c>
      <c r="BV54">
        <v>0</v>
      </c>
      <c r="BW54">
        <v>2</v>
      </c>
      <c r="BX54">
        <v>11</v>
      </c>
      <c r="BY54">
        <v>10</v>
      </c>
      <c r="BZ54">
        <v>0</v>
      </c>
      <c r="CA54">
        <v>8</v>
      </c>
      <c r="CB54">
        <v>0</v>
      </c>
      <c r="CC54">
        <v>13</v>
      </c>
      <c r="CD54">
        <v>3</v>
      </c>
      <c r="CE54">
        <v>8</v>
      </c>
      <c r="CF54">
        <v>3</v>
      </c>
      <c r="CG54">
        <v>11</v>
      </c>
      <c r="CH54">
        <v>11</v>
      </c>
      <c r="CI54">
        <v>0</v>
      </c>
      <c r="CJ54">
        <v>2</v>
      </c>
      <c r="CL54">
        <v>14</v>
      </c>
      <c r="CM54">
        <v>2</v>
      </c>
      <c r="CN54">
        <v>3</v>
      </c>
      <c r="CO54">
        <v>13</v>
      </c>
      <c r="CP54">
        <v>13</v>
      </c>
      <c r="CQ54">
        <v>2</v>
      </c>
      <c r="CR54">
        <v>9</v>
      </c>
      <c r="CS54">
        <v>2</v>
      </c>
      <c r="CT54">
        <v>11</v>
      </c>
      <c r="CU54">
        <v>2</v>
      </c>
      <c r="CV54">
        <v>9</v>
      </c>
      <c r="CW54">
        <v>2</v>
      </c>
      <c r="CX54">
        <v>13</v>
      </c>
      <c r="CY54">
        <v>13</v>
      </c>
      <c r="CZ54">
        <v>2</v>
      </c>
      <c r="DA54">
        <v>2</v>
      </c>
      <c r="DC54">
        <f>((0/11)*100)</f>
        <v>0</v>
      </c>
      <c r="DD54">
        <f>((2/11)*100)</f>
        <v>18.181818181818183</v>
      </c>
      <c r="DE54">
        <f>((11/11)*100)</f>
        <v>100</v>
      </c>
      <c r="DF54">
        <f>((0/10)*100)</f>
        <v>0</v>
      </c>
      <c r="DG54">
        <f>((8/10)*100)</f>
        <v>80</v>
      </c>
      <c r="DH54">
        <f>((0/10)*100)</f>
        <v>0</v>
      </c>
      <c r="DI54">
        <f>((3/13)*100)</f>
        <v>23.076923076923077</v>
      </c>
      <c r="DJ54">
        <f>((8/13)*100)</f>
        <v>61.53846153846154</v>
      </c>
      <c r="DK54">
        <f>((3/13)*100)</f>
        <v>23.076923076923077</v>
      </c>
      <c r="DL54">
        <f>((11/11)*100)</f>
        <v>100</v>
      </c>
      <c r="DM54">
        <f>((0/11)*100)</f>
        <v>0</v>
      </c>
      <c r="DN54">
        <f>((2/11)*100)</f>
        <v>18.181818181818183</v>
      </c>
      <c r="DP54">
        <f>((2/14)*100)</f>
        <v>14.285714285714285</v>
      </c>
      <c r="DQ54">
        <f>((3/14)*100)</f>
        <v>21.428571428571427</v>
      </c>
      <c r="DR54">
        <f>((13/14)*100)</f>
        <v>92.857142857142861</v>
      </c>
      <c r="DS54">
        <f>((2/13)*100)</f>
        <v>15.384615384615385</v>
      </c>
      <c r="DT54">
        <f>((9/13)*100)</f>
        <v>69.230769230769226</v>
      </c>
      <c r="DU54">
        <f>((2/13)*100)</f>
        <v>15.384615384615385</v>
      </c>
      <c r="DV54">
        <f>((2/11)*100)</f>
        <v>18.181818181818183</v>
      </c>
      <c r="DW54">
        <f>((9/11)*100)</f>
        <v>81.818181818181827</v>
      </c>
      <c r="DX54">
        <f>((2/11)*100)</f>
        <v>18.181818181818183</v>
      </c>
      <c r="DY54">
        <f>((13/13)*100)</f>
        <v>100</v>
      </c>
      <c r="DZ54">
        <f>((2/13)*100)</f>
        <v>15.384615384615385</v>
      </c>
      <c r="EA54">
        <f>((2/13)*100)</f>
        <v>15.384615384615385</v>
      </c>
    </row>
    <row r="55" spans="1:131" x14ac:dyDescent="0.25">
      <c r="A55">
        <v>155.345023</v>
      </c>
      <c r="B55">
        <v>6.3211890000000004</v>
      </c>
      <c r="C55">
        <v>150.067497</v>
      </c>
      <c r="D55">
        <v>8.7537599999999998</v>
      </c>
      <c r="E55">
        <v>156.68304599999999</v>
      </c>
      <c r="F55">
        <v>6.3984269999999999</v>
      </c>
      <c r="G55">
        <v>164.92603</v>
      </c>
      <c r="H55">
        <v>8.7804640000000003</v>
      </c>
      <c r="K55">
        <f>(10/200)</f>
        <v>0.05</v>
      </c>
      <c r="L55">
        <f>(9/200)</f>
        <v>4.4999999999999998E-2</v>
      </c>
      <c r="M55">
        <f>(10/200)</f>
        <v>0.05</v>
      </c>
      <c r="N55" s="1">
        <f>(11/200)</f>
        <v>5.5E-2</v>
      </c>
      <c r="P55">
        <f>(12/200)</f>
        <v>0.06</v>
      </c>
      <c r="Q55">
        <f>(12/200)</f>
        <v>0.06</v>
      </c>
      <c r="R55">
        <f>(11/200)</f>
        <v>5.5E-2</v>
      </c>
      <c r="S55">
        <f>(12/200)</f>
        <v>0.06</v>
      </c>
      <c r="U55">
        <f>0.05+0.06</f>
        <v>0.11</v>
      </c>
      <c r="V55">
        <f>0.045+0.06</f>
        <v>0.105</v>
      </c>
      <c r="W55">
        <f>0.05+0.055</f>
        <v>0.10500000000000001</v>
      </c>
      <c r="X55" s="1">
        <f>0.055+0.06</f>
        <v>0.11499999999999999</v>
      </c>
      <c r="Z55">
        <f>SQRT((ABS($A$56-$A$55)^2+(ABS($B$56-$B$55)^2)))</f>
        <v>23.967992045330536</v>
      </c>
      <c r="AA55">
        <f>SQRT((ABS($C$56-$C$55)^2+(ABS($D$56-$D$55)^2)))</f>
        <v>25.059631041166117</v>
      </c>
      <c r="AB55">
        <f>SQRT((ABS($E$56-$E$55)^2+(ABS($F$56-$F$55)^2)))</f>
        <v>22.715442227891799</v>
      </c>
      <c r="AC55" s="1">
        <f>SQRT((ABS($G$56-$G$55)^2+(ABS($H$56-$H$55)^2)))</f>
        <v>12.634661729395845</v>
      </c>
      <c r="AJ55">
        <f>1/0.11</f>
        <v>9.0909090909090917</v>
      </c>
      <c r="AK55">
        <f>1/0.105</f>
        <v>9.5238095238095237</v>
      </c>
      <c r="AL55">
        <f>1/0.105</f>
        <v>9.5238095238095237</v>
      </c>
      <c r="AM55" s="1">
        <f>1/0.115</f>
        <v>8.695652173913043</v>
      </c>
      <c r="AO55">
        <f t="shared" si="16"/>
        <v>217.89083677573214</v>
      </c>
      <c r="AP55">
        <f t="shared" si="17"/>
        <v>238.66315277301064</v>
      </c>
      <c r="AQ55">
        <f t="shared" si="18"/>
        <v>216.33754502754093</v>
      </c>
      <c r="AR55" s="1">
        <f t="shared" si="19"/>
        <v>109.86662373387692</v>
      </c>
      <c r="AV55">
        <f>((0.05/0.11)*100)</f>
        <v>45.45454545454546</v>
      </c>
      <c r="AW55">
        <f>((0.045/0.105)*100)</f>
        <v>42.857142857142854</v>
      </c>
      <c r="AX55">
        <f>((0.05/0.105)*100)</f>
        <v>47.61904761904762</v>
      </c>
      <c r="AY55" s="1">
        <f>((0.055/0.115)*100)</f>
        <v>47.826086956521735</v>
      </c>
      <c r="BA55">
        <f>((0.06/0.11)*100)</f>
        <v>54.54545454545454</v>
      </c>
      <c r="BB55">
        <f>((0.06/0.105)*100)</f>
        <v>57.142857142857139</v>
      </c>
      <c r="BC55">
        <f>((0.055/0.105)*100)</f>
        <v>52.380952380952387</v>
      </c>
      <c r="BD55" s="1">
        <f>((0.06/0.115)*100)</f>
        <v>52.173913043478258</v>
      </c>
      <c r="BF55">
        <f>ABS($B$55-$D$55)</f>
        <v>2.4325709999999994</v>
      </c>
      <c r="BG55">
        <f>ABS($F$55-$H$55)</f>
        <v>2.3820370000000004</v>
      </c>
      <c r="BL55">
        <f>SQRT((ABS($A$55-$E$55)^2+(ABS($B$55-$F$55)^2)))</f>
        <v>1.3402504456902748</v>
      </c>
      <c r="BM55">
        <f>SQRT((ABS($C$55-$G$56)^2+(ABS($D$55-$H$56)^2)))</f>
        <v>2.55536760089913</v>
      </c>
      <c r="BO55">
        <f>SQRT((ABS($A$55-$G$55)^2+(ABS($B$55-$H$55)^2)))</f>
        <v>9.8915988929835805</v>
      </c>
      <c r="BP55">
        <f>SQRT((ABS($C$55-$E$55)^2+(ABS($D$55-$F$55)^2)))</f>
        <v>7.0223273999643325</v>
      </c>
      <c r="BS55">
        <f>DEGREES(ACOS((8.56383428391938^2+17.8993778018391^2-10.2698519368961^2)/(2*8.56383428391938*17.8993778018391)))</f>
        <v>19.906226452464661</v>
      </c>
      <c r="BU55">
        <v>10</v>
      </c>
      <c r="BV55">
        <v>0</v>
      </c>
      <c r="BW55">
        <v>3</v>
      </c>
      <c r="BX55">
        <v>10</v>
      </c>
      <c r="BY55">
        <v>9</v>
      </c>
      <c r="BZ55">
        <v>0</v>
      </c>
      <c r="CA55">
        <v>5</v>
      </c>
      <c r="CB55">
        <v>1</v>
      </c>
      <c r="CC55">
        <v>10</v>
      </c>
      <c r="CD55">
        <v>1</v>
      </c>
      <c r="CE55">
        <v>5</v>
      </c>
      <c r="CF55">
        <v>0</v>
      </c>
      <c r="CG55">
        <v>11</v>
      </c>
      <c r="CH55">
        <v>10</v>
      </c>
      <c r="CI55">
        <v>1</v>
      </c>
      <c r="CJ55">
        <v>3</v>
      </c>
      <c r="CL55">
        <v>12</v>
      </c>
      <c r="CM55">
        <v>2</v>
      </c>
      <c r="CN55">
        <v>2</v>
      </c>
      <c r="CO55">
        <v>12</v>
      </c>
      <c r="CP55">
        <v>12</v>
      </c>
      <c r="CQ55">
        <v>2</v>
      </c>
      <c r="CR55">
        <v>7</v>
      </c>
      <c r="CS55">
        <v>2</v>
      </c>
      <c r="CT55">
        <v>11</v>
      </c>
      <c r="CU55">
        <v>4</v>
      </c>
      <c r="CV55">
        <v>7</v>
      </c>
      <c r="CW55">
        <v>3</v>
      </c>
      <c r="CX55">
        <v>12</v>
      </c>
      <c r="CY55">
        <v>12</v>
      </c>
      <c r="CZ55">
        <v>2</v>
      </c>
      <c r="DA55">
        <v>2</v>
      </c>
      <c r="DC55">
        <f>((0/10)*100)</f>
        <v>0</v>
      </c>
      <c r="DD55">
        <f>((3/10)*100)</f>
        <v>30</v>
      </c>
      <c r="DE55">
        <f>((10/10)*100)</f>
        <v>100</v>
      </c>
      <c r="DF55">
        <f>((0/9)*100)</f>
        <v>0</v>
      </c>
      <c r="DG55">
        <f>((5/9)*100)</f>
        <v>55.555555555555557</v>
      </c>
      <c r="DH55">
        <f>((1/9)*100)</f>
        <v>11.111111111111111</v>
      </c>
      <c r="DI55">
        <f>((1/10)*100)</f>
        <v>10</v>
      </c>
      <c r="DJ55">
        <f>((5/10)*100)</f>
        <v>50</v>
      </c>
      <c r="DK55">
        <f>((0/10)*100)</f>
        <v>0</v>
      </c>
      <c r="DL55">
        <f>((10/11)*100)</f>
        <v>90.909090909090907</v>
      </c>
      <c r="DM55">
        <f>((1/11)*100)</f>
        <v>9.0909090909090917</v>
      </c>
      <c r="DN55">
        <f>((3/11)*100)</f>
        <v>27.27272727272727</v>
      </c>
      <c r="DP55">
        <f>((2/12)*100)</f>
        <v>16.666666666666664</v>
      </c>
      <c r="DQ55">
        <f>((2/12)*100)</f>
        <v>16.666666666666664</v>
      </c>
      <c r="DR55">
        <f>((12/12)*100)</f>
        <v>100</v>
      </c>
      <c r="DS55">
        <f>((2/12)*100)</f>
        <v>16.666666666666664</v>
      </c>
      <c r="DT55">
        <f>((7/12)*100)</f>
        <v>58.333333333333336</v>
      </c>
      <c r="DU55">
        <f>((2/12)*100)</f>
        <v>16.666666666666664</v>
      </c>
      <c r="DV55">
        <f>((4/11)*100)</f>
        <v>36.363636363636367</v>
      </c>
      <c r="DW55">
        <f>((7/11)*100)</f>
        <v>63.636363636363633</v>
      </c>
      <c r="DX55">
        <f>((3/11)*100)</f>
        <v>27.27272727272727</v>
      </c>
      <c r="DY55">
        <f>((12/12)*100)</f>
        <v>100</v>
      </c>
      <c r="DZ55">
        <f>((2/12)*100)</f>
        <v>16.666666666666664</v>
      </c>
      <c r="EA55">
        <f>((2/12)*100)</f>
        <v>16.666666666666664</v>
      </c>
    </row>
    <row r="56" spans="1:131" x14ac:dyDescent="0.25">
      <c r="A56">
        <v>131.417271</v>
      </c>
      <c r="B56">
        <v>4.9329070000000002</v>
      </c>
      <c r="C56">
        <v>125.01066600000001</v>
      </c>
      <c r="D56">
        <v>8.379156</v>
      </c>
      <c r="E56">
        <v>133.97504499999999</v>
      </c>
      <c r="F56">
        <v>5.8170440000000001</v>
      </c>
      <c r="G56" s="1">
        <v>152.342614</v>
      </c>
      <c r="H56" s="1">
        <v>9.9172659999999997</v>
      </c>
      <c r="K56">
        <f>(9/200)</f>
        <v>4.4999999999999998E-2</v>
      </c>
      <c r="L56">
        <f>(11/200)</f>
        <v>5.5E-2</v>
      </c>
      <c r="M56">
        <f>(11/200)</f>
        <v>5.5E-2</v>
      </c>
      <c r="N56" s="1">
        <f>(13/200)</f>
        <v>6.5000000000000002E-2</v>
      </c>
      <c r="P56">
        <f>(13/200)</f>
        <v>6.5000000000000002E-2</v>
      </c>
      <c r="Q56">
        <f>(13/200)</f>
        <v>6.5000000000000002E-2</v>
      </c>
      <c r="R56">
        <f>(13/200)</f>
        <v>6.5000000000000002E-2</v>
      </c>
      <c r="S56" s="1">
        <f>(13/200)</f>
        <v>6.5000000000000002E-2</v>
      </c>
      <c r="U56">
        <f>0.045+0.065</f>
        <v>0.11</v>
      </c>
      <c r="V56">
        <f>0.055+0.065</f>
        <v>0.12</v>
      </c>
      <c r="W56">
        <f>0.055+0.065</f>
        <v>0.12</v>
      </c>
      <c r="X56" s="1">
        <f>0.065+0.065</f>
        <v>0.13</v>
      </c>
      <c r="Z56">
        <f>SQRT((ABS($A$57-$A$56)^2+(ABS($B$57-$B$56)^2)))</f>
        <v>15.094443699747004</v>
      </c>
      <c r="AA56">
        <f>SQRT((ABS($C$57-$C$56)^2+(ABS($D$57-$D$56)^2)))</f>
        <v>17.120351269552508</v>
      </c>
      <c r="AB56">
        <f>SQRT((ABS($E$57-$E$56)^2+(ABS($F$57-$F$56)^2)))</f>
        <v>15.853808929575557</v>
      </c>
      <c r="AC56" s="1">
        <f>SQRT((ABS($G$57-$G$56)^2+(ABS($H$57-$H$56)^2)))</f>
        <v>26.987432234020989</v>
      </c>
      <c r="AJ56">
        <f>1/0.11</f>
        <v>9.0909090909090917</v>
      </c>
      <c r="AK56">
        <f>1/0.12</f>
        <v>8.3333333333333339</v>
      </c>
      <c r="AL56">
        <f>1/0.12</f>
        <v>8.3333333333333339</v>
      </c>
      <c r="AM56" s="1">
        <f>1/0.13</f>
        <v>7.6923076923076916</v>
      </c>
      <c r="AO56">
        <f t="shared" si="16"/>
        <v>137.22221545224548</v>
      </c>
      <c r="AP56">
        <f t="shared" si="17"/>
        <v>142.66959391293756</v>
      </c>
      <c r="AQ56">
        <f t="shared" si="18"/>
        <v>132.11507441312963</v>
      </c>
      <c r="AR56" s="1">
        <f t="shared" si="19"/>
        <v>207.59563256939222</v>
      </c>
      <c r="AV56">
        <f>((0.045/0.11)*100)</f>
        <v>40.909090909090907</v>
      </c>
      <c r="AW56">
        <f>((0.055/0.12)*100)</f>
        <v>45.833333333333336</v>
      </c>
      <c r="AX56">
        <f>((0.055/0.12)*100)</f>
        <v>45.833333333333336</v>
      </c>
      <c r="AY56" s="1">
        <f>((0.065/0.13)*100)</f>
        <v>50</v>
      </c>
      <c r="BA56">
        <f>((0.065/0.11)*100)</f>
        <v>59.090909090909093</v>
      </c>
      <c r="BB56">
        <f>((0.065/0.12)*100)</f>
        <v>54.166666666666671</v>
      </c>
      <c r="BC56">
        <f>((0.065/0.12)*100)</f>
        <v>54.166666666666671</v>
      </c>
      <c r="BD56" s="1">
        <f>((0.065/0.13)*100)</f>
        <v>50</v>
      </c>
      <c r="BF56">
        <f>ABS($B$56-$D$56)</f>
        <v>3.4462489999999999</v>
      </c>
      <c r="BG56" s="1">
        <f>ABS($F$56-$H$56)</f>
        <v>4.1002219999999996</v>
      </c>
      <c r="BL56">
        <f>SQRT((ABS($A$56-$E$56)^2+(ABS($B$56-$F$56)^2)))</f>
        <v>2.7062716178988713</v>
      </c>
      <c r="BM56" s="1">
        <f>SQRT((ABS($C$56-$G$57)^2+(ABS($D$56-$H$57)^2)))</f>
        <v>0.48997844603206558</v>
      </c>
      <c r="BO56" s="1">
        <f>SQRT((ABS($A$56-$G$56)^2+(ABS($B$56-$H$56)^2)))</f>
        <v>21.510783674904314</v>
      </c>
      <c r="BP56">
        <f>SQRT((ABS($C$56-$E$56)^2+(ABS($D$56-$F$56)^2)))</f>
        <v>9.3233314194114456</v>
      </c>
      <c r="BS56">
        <f>DEGREES(ACOS((7.59615216392544^2+14.3661907370376^2-8.42645495403766^2)/(2*7.59615216392544*14.3661907370376)))</f>
        <v>27.78923538527993</v>
      </c>
      <c r="BU56">
        <v>9</v>
      </c>
      <c r="BV56">
        <v>0</v>
      </c>
      <c r="BW56">
        <v>1</v>
      </c>
      <c r="BX56">
        <v>8</v>
      </c>
      <c r="BY56">
        <v>11</v>
      </c>
      <c r="BZ56">
        <v>0</v>
      </c>
      <c r="CA56">
        <v>6</v>
      </c>
      <c r="CB56">
        <v>5</v>
      </c>
      <c r="CC56">
        <v>11</v>
      </c>
      <c r="CD56">
        <v>2</v>
      </c>
      <c r="CE56">
        <v>6</v>
      </c>
      <c r="CF56">
        <v>0</v>
      </c>
      <c r="CG56">
        <v>13</v>
      </c>
      <c r="CH56">
        <v>8</v>
      </c>
      <c r="CI56">
        <v>5</v>
      </c>
      <c r="CJ56">
        <v>0</v>
      </c>
      <c r="CL56">
        <v>13</v>
      </c>
      <c r="CM56">
        <v>4</v>
      </c>
      <c r="CN56">
        <v>4</v>
      </c>
      <c r="CO56">
        <v>12</v>
      </c>
      <c r="CP56">
        <v>13</v>
      </c>
      <c r="CQ56">
        <v>4</v>
      </c>
      <c r="CR56">
        <v>8</v>
      </c>
      <c r="CS56">
        <v>5</v>
      </c>
      <c r="CT56">
        <v>13</v>
      </c>
      <c r="CU56">
        <v>5</v>
      </c>
      <c r="CV56">
        <v>8</v>
      </c>
      <c r="CW56">
        <v>0</v>
      </c>
      <c r="CX56">
        <v>13</v>
      </c>
      <c r="CY56">
        <v>12</v>
      </c>
      <c r="CZ56">
        <v>5</v>
      </c>
      <c r="DA56">
        <v>3</v>
      </c>
      <c r="DC56">
        <f>((0/9)*100)</f>
        <v>0</v>
      </c>
      <c r="DD56">
        <f>((1/9)*100)</f>
        <v>11.111111111111111</v>
      </c>
      <c r="DE56">
        <f>((8/9)*100)</f>
        <v>88.888888888888886</v>
      </c>
      <c r="DF56">
        <f>((0/11)*100)</f>
        <v>0</v>
      </c>
      <c r="DG56">
        <f>((6/11)*100)</f>
        <v>54.54545454545454</v>
      </c>
      <c r="DH56">
        <f>((5/11)*100)</f>
        <v>45.454545454545453</v>
      </c>
      <c r="DI56">
        <f>((2/11)*100)</f>
        <v>18.181818181818183</v>
      </c>
      <c r="DJ56">
        <f>((6/11)*100)</f>
        <v>54.54545454545454</v>
      </c>
      <c r="DK56">
        <f>((0/11)*100)</f>
        <v>0</v>
      </c>
      <c r="DL56">
        <f>((8/13)*100)</f>
        <v>61.53846153846154</v>
      </c>
      <c r="DM56">
        <f>((5/13)*100)</f>
        <v>38.461538461538467</v>
      </c>
      <c r="DN56">
        <f>((0/13)*100)</f>
        <v>0</v>
      </c>
      <c r="DP56">
        <f>((4/13)*100)</f>
        <v>30.76923076923077</v>
      </c>
      <c r="DQ56">
        <f>((4/13)*100)</f>
        <v>30.76923076923077</v>
      </c>
      <c r="DR56">
        <f>((12/13)*100)</f>
        <v>92.307692307692307</v>
      </c>
      <c r="DS56">
        <f>((4/13)*100)</f>
        <v>30.76923076923077</v>
      </c>
      <c r="DT56">
        <f>((8/13)*100)</f>
        <v>61.53846153846154</v>
      </c>
      <c r="DU56">
        <f>((5/13)*100)</f>
        <v>38.461538461538467</v>
      </c>
      <c r="DV56">
        <f>((5/13)*100)</f>
        <v>38.461538461538467</v>
      </c>
      <c r="DW56">
        <f>((8/13)*100)</f>
        <v>61.53846153846154</v>
      </c>
      <c r="DX56">
        <f>((0/13)*100)</f>
        <v>0</v>
      </c>
      <c r="DY56">
        <f>((12/13)*100)</f>
        <v>92.307692307692307</v>
      </c>
      <c r="DZ56">
        <f>((5/13)*100)</f>
        <v>38.461538461538467</v>
      </c>
      <c r="EA56">
        <f>((3/13)*100)</f>
        <v>23.076923076923077</v>
      </c>
    </row>
    <row r="57" spans="1:131" x14ac:dyDescent="0.25">
      <c r="A57">
        <v>116.335915</v>
      </c>
      <c r="B57">
        <v>5.5613429999999999</v>
      </c>
      <c r="C57">
        <v>107.89645800000001</v>
      </c>
      <c r="D57">
        <v>8.8377540000000003</v>
      </c>
      <c r="E57">
        <v>118.126484</v>
      </c>
      <c r="F57">
        <v>5.4091570000000004</v>
      </c>
      <c r="G57">
        <v>125.38274000000001</v>
      </c>
      <c r="H57">
        <v>8.6979659999999992</v>
      </c>
      <c r="K57">
        <f>(9/200)</f>
        <v>4.4999999999999998E-2</v>
      </c>
      <c r="L57">
        <f>(11/200)</f>
        <v>5.5E-2</v>
      </c>
      <c r="M57">
        <f>(12/200)</f>
        <v>0.06</v>
      </c>
      <c r="N57">
        <f>(10/200)</f>
        <v>0.05</v>
      </c>
      <c r="P57">
        <f>(14/200)</f>
        <v>7.0000000000000007E-2</v>
      </c>
      <c r="Q57">
        <f>(13/200)</f>
        <v>6.5000000000000002E-2</v>
      </c>
      <c r="R57">
        <f>(12/200)</f>
        <v>0.06</v>
      </c>
      <c r="S57">
        <f>(14/200)</f>
        <v>7.0000000000000007E-2</v>
      </c>
      <c r="U57">
        <f>0.045+0.07</f>
        <v>0.115</v>
      </c>
      <c r="V57">
        <f>0.055+0.065</f>
        <v>0.12</v>
      </c>
      <c r="W57">
        <f>0.06+0.06</f>
        <v>0.12</v>
      </c>
      <c r="X57">
        <f>0.05+0.07</f>
        <v>0.12000000000000001</v>
      </c>
      <c r="Z57">
        <f>SQRT((ABS($A$58-$A$57)^2+(ABS($B$58-$B$57)^2)))</f>
        <v>16.877754819210516</v>
      </c>
      <c r="AA57">
        <f>SQRT((ABS($C$58-$C$57)^2+(ABS($D$58-$D$57)^2)))</f>
        <v>17.462745060325879</v>
      </c>
      <c r="AB57">
        <f>SQRT((ABS($E$58-$E$57)^2+(ABS($F$58-$F$57)^2)))</f>
        <v>18.235912668719848</v>
      </c>
      <c r="AC57">
        <f>SQRT((ABS($G$58-$G$57)^2+(ABS($H$58-$H$57)^2)))</f>
        <v>17.500890794544411</v>
      </c>
      <c r="AJ57">
        <f>1/0.115</f>
        <v>8.695652173913043</v>
      </c>
      <c r="AK57">
        <f>1/0.12</f>
        <v>8.3333333333333339</v>
      </c>
      <c r="AL57">
        <f>1/0.12</f>
        <v>8.3333333333333339</v>
      </c>
      <c r="AM57">
        <f>1/0.12</f>
        <v>8.3333333333333339</v>
      </c>
      <c r="AO57">
        <f t="shared" si="16"/>
        <v>146.76308538443925</v>
      </c>
      <c r="AP57">
        <f t="shared" si="17"/>
        <v>145.52287550271566</v>
      </c>
      <c r="AQ57">
        <f t="shared" si="18"/>
        <v>151.96593890599874</v>
      </c>
      <c r="AR57">
        <f t="shared" si="19"/>
        <v>145.84075662120341</v>
      </c>
      <c r="AV57">
        <f>((0.045/0.115)*100)</f>
        <v>39.130434782608688</v>
      </c>
      <c r="AW57">
        <f>((0.055/0.12)*100)</f>
        <v>45.833333333333336</v>
      </c>
      <c r="AX57">
        <f>((0.06/0.12)*100)</f>
        <v>50</v>
      </c>
      <c r="AY57">
        <f>((0.05/0.12)*100)</f>
        <v>41.666666666666671</v>
      </c>
      <c r="BA57">
        <f>((0.07/0.115)*100)</f>
        <v>60.869565217391312</v>
      </c>
      <c r="BB57">
        <f>((0.065/0.12)*100)</f>
        <v>54.166666666666671</v>
      </c>
      <c r="BC57">
        <f>((0.06/0.12)*100)</f>
        <v>50</v>
      </c>
      <c r="BD57">
        <f>((0.07/0.12)*100)</f>
        <v>58.333333333333336</v>
      </c>
      <c r="BF57">
        <f>ABS($B$57-$D$57)</f>
        <v>3.2764110000000004</v>
      </c>
      <c r="BG57">
        <f>ABS($F$57-$H$57)</f>
        <v>3.2888089999999988</v>
      </c>
      <c r="BL57">
        <f>SQRT((ABS($A$57-$E$57)^2+(ABS($B$57-$F$57)^2)))</f>
        <v>1.7970247417208862</v>
      </c>
      <c r="BM57">
        <f>SQRT((ABS($C$57-$G$58)^2+(ABS($D$57-$H$58)^2)))</f>
        <v>2.8854606027463463E-2</v>
      </c>
      <c r="BO57">
        <f>SQRT((ABS($A$57-$G$57)^2+(ABS($B$57-$H$57)^2)))</f>
        <v>9.5751473317518325</v>
      </c>
      <c r="BP57">
        <f>SQRT((ABS($C$57-$E$57)^2+(ABS($D$57-$F$57)^2)))</f>
        <v>10.789286785931909</v>
      </c>
      <c r="BR57">
        <f>DEGREES(ACOS((7.86300065877837^2+14.5401605770798^2-8.49372067143516^2)/(2*7.86300065877837*14.5401605770798)))</f>
        <v>28.42077088218295</v>
      </c>
      <c r="BS57">
        <f>DEGREES(ACOS((5.68920039844134^2+14.9571678375236^2-10.4101757129242^2)/(2*5.68920039844134*14.9571678375236)))</f>
        <v>29.780836196361061</v>
      </c>
      <c r="BU57">
        <v>9</v>
      </c>
      <c r="BV57">
        <v>0</v>
      </c>
      <c r="BW57">
        <v>2</v>
      </c>
      <c r="BX57">
        <v>4</v>
      </c>
      <c r="BY57">
        <v>11</v>
      </c>
      <c r="BZ57">
        <v>0</v>
      </c>
      <c r="CA57">
        <v>7</v>
      </c>
      <c r="CB57">
        <v>5</v>
      </c>
      <c r="CC57">
        <v>12</v>
      </c>
      <c r="CD57">
        <v>5</v>
      </c>
      <c r="CE57">
        <v>7</v>
      </c>
      <c r="CF57">
        <v>1</v>
      </c>
      <c r="CG57">
        <v>10</v>
      </c>
      <c r="CH57">
        <v>4</v>
      </c>
      <c r="CI57">
        <v>5</v>
      </c>
      <c r="CJ57">
        <v>1</v>
      </c>
      <c r="CL57">
        <v>14</v>
      </c>
      <c r="CM57">
        <v>3</v>
      </c>
      <c r="CN57">
        <v>5</v>
      </c>
      <c r="CO57">
        <v>9</v>
      </c>
      <c r="CP57">
        <v>13</v>
      </c>
      <c r="CQ57">
        <v>4</v>
      </c>
      <c r="CR57">
        <v>8</v>
      </c>
      <c r="CS57">
        <v>8</v>
      </c>
      <c r="CT57">
        <v>12</v>
      </c>
      <c r="CU57">
        <v>5</v>
      </c>
      <c r="CV57">
        <v>8</v>
      </c>
      <c r="CW57">
        <v>3</v>
      </c>
      <c r="CX57">
        <v>14</v>
      </c>
      <c r="CY57">
        <v>9</v>
      </c>
      <c r="CZ57">
        <v>8</v>
      </c>
      <c r="DA57">
        <v>3</v>
      </c>
      <c r="DC57">
        <f>((0/9)*100)</f>
        <v>0</v>
      </c>
      <c r="DD57">
        <f>((2/9)*100)</f>
        <v>22.222222222222221</v>
      </c>
      <c r="DE57">
        <f>((4/9)*100)</f>
        <v>44.444444444444443</v>
      </c>
      <c r="DF57">
        <f>((0/11)*100)</f>
        <v>0</v>
      </c>
      <c r="DG57">
        <f>((7/11)*100)</f>
        <v>63.636363636363633</v>
      </c>
      <c r="DH57">
        <f>((5/11)*100)</f>
        <v>45.454545454545453</v>
      </c>
      <c r="DI57">
        <f>((5/12)*100)</f>
        <v>41.666666666666671</v>
      </c>
      <c r="DJ57">
        <f>((7/12)*100)</f>
        <v>58.333333333333336</v>
      </c>
      <c r="DK57">
        <f>((1/12)*100)</f>
        <v>8.3333333333333321</v>
      </c>
      <c r="DL57">
        <f>((4/10)*100)</f>
        <v>40</v>
      </c>
      <c r="DM57">
        <f>((5/10)*100)</f>
        <v>50</v>
      </c>
      <c r="DN57">
        <f>((1/10)*100)</f>
        <v>10</v>
      </c>
      <c r="DP57">
        <f>((3/14)*100)</f>
        <v>21.428571428571427</v>
      </c>
      <c r="DQ57">
        <f>((5/14)*100)</f>
        <v>35.714285714285715</v>
      </c>
      <c r="DR57">
        <f>((9/14)*100)</f>
        <v>64.285714285714292</v>
      </c>
      <c r="DS57">
        <f>((4/13)*100)</f>
        <v>30.76923076923077</v>
      </c>
      <c r="DT57">
        <f>((8/13)*100)</f>
        <v>61.53846153846154</v>
      </c>
      <c r="DU57">
        <f>((8/13)*100)</f>
        <v>61.53846153846154</v>
      </c>
      <c r="DV57">
        <f>((5/12)*100)</f>
        <v>41.666666666666671</v>
      </c>
      <c r="DW57">
        <f>((8/12)*100)</f>
        <v>66.666666666666657</v>
      </c>
      <c r="DX57">
        <f>((3/12)*100)</f>
        <v>25</v>
      </c>
      <c r="DY57">
        <f>((9/14)*100)</f>
        <v>64.285714285714292</v>
      </c>
      <c r="DZ57">
        <f>((8/14)*100)</f>
        <v>57.142857142857139</v>
      </c>
      <c r="EA57">
        <f>((3/14)*100)</f>
        <v>21.428571428571427</v>
      </c>
    </row>
    <row r="58" spans="1:131" x14ac:dyDescent="0.25">
      <c r="A58">
        <v>99.458937000000006</v>
      </c>
      <c r="B58">
        <v>5.7232729999999998</v>
      </c>
      <c r="C58">
        <v>90.434714000000014</v>
      </c>
      <c r="D58">
        <v>9.0247340000000005</v>
      </c>
      <c r="E58">
        <v>99.893353000000005</v>
      </c>
      <c r="F58">
        <v>5.7276610000000003</v>
      </c>
      <c r="G58">
        <v>107.88222500000001</v>
      </c>
      <c r="H58">
        <v>8.8126540000000002</v>
      </c>
      <c r="K58">
        <f>(10/200)</f>
        <v>0.05</v>
      </c>
      <c r="L58">
        <f>(11/200)</f>
        <v>5.5E-2</v>
      </c>
      <c r="M58">
        <f>(9/200)</f>
        <v>4.4999999999999998E-2</v>
      </c>
      <c r="N58">
        <f>(11/200)</f>
        <v>5.5E-2</v>
      </c>
      <c r="P58">
        <f>(12/200)</f>
        <v>0.06</v>
      </c>
      <c r="Q58">
        <f>(12/200)</f>
        <v>0.06</v>
      </c>
      <c r="R58">
        <f>(13/200)</f>
        <v>6.5000000000000002E-2</v>
      </c>
      <c r="S58">
        <f>(13/200)</f>
        <v>6.5000000000000002E-2</v>
      </c>
      <c r="U58">
        <f>0.05+0.06</f>
        <v>0.11</v>
      </c>
      <c r="V58">
        <f>0.055+0.06</f>
        <v>0.11499999999999999</v>
      </c>
      <c r="W58">
        <f>0.045+0.065</f>
        <v>0.11</v>
      </c>
      <c r="X58">
        <f>0.055+0.065</f>
        <v>0.12</v>
      </c>
      <c r="Z58">
        <f>SQRT((ABS($A$59-$A$58)^2+(ABS($B$59-$B$58)^2)))</f>
        <v>15.627004113622068</v>
      </c>
      <c r="AA58">
        <f>SQRT((ABS($C$59-$C$58)^2+(ABS($D$59-$D$58)^2)))</f>
        <v>14.53104793032554</v>
      </c>
      <c r="AB58">
        <f>SQRT((ABS($E$59-$E$58)^2+(ABS($F$59-$F$58)^2)))</f>
        <v>16.709989067642681</v>
      </c>
      <c r="AC58">
        <f>SQRT((ABS($G$59-$G$58)^2+(ABS($H$59-$H$58)^2)))</f>
        <v>17.899377801839094</v>
      </c>
      <c r="AJ58">
        <f>1/0.11</f>
        <v>9.0909090909090917</v>
      </c>
      <c r="AK58">
        <f>1/0.115</f>
        <v>8.695652173913043</v>
      </c>
      <c r="AL58">
        <f>1/0.11</f>
        <v>9.0909090909090917</v>
      </c>
      <c r="AM58">
        <f>1/0.12</f>
        <v>8.3333333333333339</v>
      </c>
      <c r="AO58">
        <f t="shared" si="16"/>
        <v>142.0636737602006</v>
      </c>
      <c r="AP58">
        <f t="shared" si="17"/>
        <v>126.35693852456993</v>
      </c>
      <c r="AQ58">
        <f t="shared" si="18"/>
        <v>151.90899152402437</v>
      </c>
      <c r="AR58">
        <f t="shared" si="19"/>
        <v>149.16148168199246</v>
      </c>
      <c r="AV58">
        <f>((0.05/0.11)*100)</f>
        <v>45.45454545454546</v>
      </c>
      <c r="AW58">
        <f>((0.055/0.115)*100)</f>
        <v>47.826086956521735</v>
      </c>
      <c r="AX58">
        <f>((0.045/0.11)*100)</f>
        <v>40.909090909090907</v>
      </c>
      <c r="AY58">
        <f>((0.055/0.12)*100)</f>
        <v>45.833333333333336</v>
      </c>
      <c r="BA58">
        <f>((0.06/0.11)*100)</f>
        <v>54.54545454545454</v>
      </c>
      <c r="BB58">
        <f>((0.06/0.115)*100)</f>
        <v>52.173913043478258</v>
      </c>
      <c r="BC58">
        <f>((0.065/0.11)*100)</f>
        <v>59.090909090909093</v>
      </c>
      <c r="BD58">
        <f>((0.065/0.12)*100)</f>
        <v>54.166666666666671</v>
      </c>
      <c r="BF58">
        <f>ABS($B$58-$D$58)</f>
        <v>3.3014610000000006</v>
      </c>
      <c r="BG58">
        <f>ABS($F$58-$H$58)</f>
        <v>3.0849929999999999</v>
      </c>
      <c r="BL58">
        <f>SQRT((ABS($A$58-$E$58)^2+(ABS($B$58-$F$58)^2)))</f>
        <v>0.43443816084685627</v>
      </c>
      <c r="BM58">
        <f>SQRT((ABS($C$58-$G$59)^2+(ABS($D$58-$H$59)^2)))</f>
        <v>0.74039451761679709</v>
      </c>
      <c r="BO58">
        <f>SQRT((ABS($A$58-$G$58)^2+(ABS($B$58-$H$58)^2)))</f>
        <v>8.9719594121967017</v>
      </c>
      <c r="BP58">
        <f>SQRT((ABS($C$58-$E$58)^2+(ABS($D$58-$F$58)^2)))</f>
        <v>10.016812971182492</v>
      </c>
      <c r="BR58">
        <f>DEGREES(ACOS((9.00067348866528^2+15.9415754944244^2-8.58982227981755^2)/(2*9.00067348866528*15.9415754944244)))</f>
        <v>24.389283420540892</v>
      </c>
      <c r="BS58">
        <f>DEGREES(ACOS((8.57730925185008^2+17.2413556569238^2-10.2831134873404^2)/(2*8.57730925185008*17.2413556569238)))</f>
        <v>26.326496248583517</v>
      </c>
      <c r="BU58">
        <v>10</v>
      </c>
      <c r="BV58">
        <v>0</v>
      </c>
      <c r="BW58">
        <v>5</v>
      </c>
      <c r="BX58">
        <v>3</v>
      </c>
      <c r="BY58">
        <v>11</v>
      </c>
      <c r="BZ58">
        <v>0</v>
      </c>
      <c r="CA58">
        <v>5</v>
      </c>
      <c r="CB58">
        <v>6</v>
      </c>
      <c r="CC58">
        <v>9</v>
      </c>
      <c r="CD58">
        <v>4</v>
      </c>
      <c r="CE58">
        <v>5</v>
      </c>
      <c r="CF58">
        <v>0</v>
      </c>
      <c r="CG58">
        <v>11</v>
      </c>
      <c r="CH58">
        <v>3</v>
      </c>
      <c r="CI58">
        <v>6</v>
      </c>
      <c r="CJ58">
        <v>0</v>
      </c>
      <c r="CL58">
        <v>12</v>
      </c>
      <c r="CM58">
        <v>1</v>
      </c>
      <c r="CN58">
        <v>5</v>
      </c>
      <c r="CO58">
        <v>6</v>
      </c>
      <c r="CP58">
        <v>12</v>
      </c>
      <c r="CQ58">
        <v>2</v>
      </c>
      <c r="CR58">
        <v>7</v>
      </c>
      <c r="CS58">
        <v>7</v>
      </c>
      <c r="CT58">
        <v>13</v>
      </c>
      <c r="CU58">
        <v>8</v>
      </c>
      <c r="CV58">
        <v>7</v>
      </c>
      <c r="CW58">
        <v>2</v>
      </c>
      <c r="CX58">
        <v>13</v>
      </c>
      <c r="CY58">
        <v>6</v>
      </c>
      <c r="CZ58">
        <v>7</v>
      </c>
      <c r="DA58">
        <v>2</v>
      </c>
      <c r="DC58">
        <f>((0/10)*100)</f>
        <v>0</v>
      </c>
      <c r="DD58">
        <f>((5/10)*100)</f>
        <v>50</v>
      </c>
      <c r="DE58">
        <f>((3/10)*100)</f>
        <v>30</v>
      </c>
      <c r="DF58">
        <f>((0/11)*100)</f>
        <v>0</v>
      </c>
      <c r="DG58">
        <f>((5/11)*100)</f>
        <v>45.454545454545453</v>
      </c>
      <c r="DH58">
        <f>((6/11)*100)</f>
        <v>54.54545454545454</v>
      </c>
      <c r="DI58">
        <f>((4/9)*100)</f>
        <v>44.444444444444443</v>
      </c>
      <c r="DJ58">
        <f>((5/9)*100)</f>
        <v>55.555555555555557</v>
      </c>
      <c r="DK58">
        <f>((0/9)*100)</f>
        <v>0</v>
      </c>
      <c r="DL58">
        <f>((3/11)*100)</f>
        <v>27.27272727272727</v>
      </c>
      <c r="DM58">
        <f>((6/11)*100)</f>
        <v>54.54545454545454</v>
      </c>
      <c r="DN58">
        <f>((0/11)*100)</f>
        <v>0</v>
      </c>
      <c r="DP58">
        <f>((1/12)*100)</f>
        <v>8.3333333333333321</v>
      </c>
      <c r="DQ58">
        <f>((5/12)*100)</f>
        <v>41.666666666666671</v>
      </c>
      <c r="DR58">
        <f>((6/12)*100)</f>
        <v>50</v>
      </c>
      <c r="DS58">
        <f>((2/12)*100)</f>
        <v>16.666666666666664</v>
      </c>
      <c r="DT58">
        <f>((7/12)*100)</f>
        <v>58.333333333333336</v>
      </c>
      <c r="DU58">
        <f>((7/12)*100)</f>
        <v>58.333333333333336</v>
      </c>
      <c r="DV58">
        <f>((8/13)*100)</f>
        <v>61.53846153846154</v>
      </c>
      <c r="DW58">
        <f>((7/13)*100)</f>
        <v>53.846153846153847</v>
      </c>
      <c r="DX58">
        <f>((2/13)*100)</f>
        <v>15.384615384615385</v>
      </c>
      <c r="DY58">
        <f>((6/13)*100)</f>
        <v>46.153846153846153</v>
      </c>
      <c r="DZ58">
        <f>((7/13)*100)</f>
        <v>53.846153846153847</v>
      </c>
      <c r="EA58">
        <f>((2/13)*100)</f>
        <v>15.384615384615385</v>
      </c>
    </row>
    <row r="59" spans="1:131" x14ac:dyDescent="0.25">
      <c r="A59">
        <v>83.832812000000004</v>
      </c>
      <c r="B59">
        <v>5.5575169999999998</v>
      </c>
      <c r="C59">
        <v>75.903787000000008</v>
      </c>
      <c r="D59">
        <v>9.0840169999999993</v>
      </c>
      <c r="E59">
        <v>83.198050000000009</v>
      </c>
      <c r="F59">
        <v>5.0272379999999997</v>
      </c>
      <c r="G59">
        <v>89.986828000000003</v>
      </c>
      <c r="H59">
        <v>8.4351730000000007</v>
      </c>
      <c r="K59">
        <f>(11/200)</f>
        <v>5.5E-2</v>
      </c>
      <c r="L59">
        <f>(12/200)</f>
        <v>0.06</v>
      </c>
      <c r="M59">
        <f>(10/200)</f>
        <v>0.05</v>
      </c>
      <c r="N59">
        <f>(10/200)</f>
        <v>0.05</v>
      </c>
      <c r="P59">
        <f>(13/200)</f>
        <v>6.5000000000000002E-2</v>
      </c>
      <c r="Q59">
        <f>(12/200)</f>
        <v>0.06</v>
      </c>
      <c r="R59">
        <f>(13/200)</f>
        <v>6.5000000000000002E-2</v>
      </c>
      <c r="S59">
        <f>(13/200)</f>
        <v>6.5000000000000002E-2</v>
      </c>
      <c r="U59">
        <f>0.055+0.065</f>
        <v>0.12</v>
      </c>
      <c r="V59">
        <f>0.06+0.06</f>
        <v>0.12</v>
      </c>
      <c r="W59">
        <f>0.05+0.065</f>
        <v>0.115</v>
      </c>
      <c r="X59">
        <f>0.05+0.065</f>
        <v>0.115</v>
      </c>
      <c r="Z59">
        <f>SQRT((ABS($A$60-$A$59)^2+(ABS($B$60-$B$59)^2)))</f>
        <v>13.653267801153095</v>
      </c>
      <c r="AA59">
        <f>SQRT((ABS($C$60-$C$59)^2+(ABS($D$60-$D$59)^2)))</f>
        <v>16.567529920549116</v>
      </c>
      <c r="AB59">
        <f>SQRT((ABS($E$60-$E$59)^2+(ABS($F$60-$F$59)^2)))</f>
        <v>12.571964180106345</v>
      </c>
      <c r="AC59">
        <f>SQRT((ABS($G$60-$G$59)^2+(ABS($H$60-$H$59)^2)))</f>
        <v>14.366190737037602</v>
      </c>
      <c r="AJ59">
        <f>1/0.12</f>
        <v>8.3333333333333339</v>
      </c>
      <c r="AK59">
        <f>1/0.12</f>
        <v>8.3333333333333339</v>
      </c>
      <c r="AL59">
        <f>1/0.115</f>
        <v>8.695652173913043</v>
      </c>
      <c r="AM59">
        <f>1/0.115</f>
        <v>8.695652173913043</v>
      </c>
      <c r="AO59">
        <f t="shared" si="16"/>
        <v>113.7772316762758</v>
      </c>
      <c r="AP59">
        <f t="shared" si="17"/>
        <v>138.06274933790931</v>
      </c>
      <c r="AQ59">
        <f t="shared" si="18"/>
        <v>109.32142765309865</v>
      </c>
      <c r="AR59">
        <f t="shared" si="19"/>
        <v>124.92339771337045</v>
      </c>
      <c r="AV59">
        <f>((0.055/0.12)*100)</f>
        <v>45.833333333333336</v>
      </c>
      <c r="AW59">
        <f>((0.06/0.12)*100)</f>
        <v>50</v>
      </c>
      <c r="AX59">
        <f>((0.05/0.115)*100)</f>
        <v>43.478260869565219</v>
      </c>
      <c r="AY59">
        <f>((0.05/0.115)*100)</f>
        <v>43.478260869565219</v>
      </c>
      <c r="BA59">
        <f>((0.065/0.12)*100)</f>
        <v>54.166666666666671</v>
      </c>
      <c r="BB59">
        <f>((0.06/0.12)*100)</f>
        <v>50</v>
      </c>
      <c r="BC59">
        <f>((0.065/0.115)*100)</f>
        <v>56.521739130434781</v>
      </c>
      <c r="BD59">
        <f>((0.065/0.115)*100)</f>
        <v>56.521739130434781</v>
      </c>
      <c r="BF59">
        <f>ABS($B$59-$D$59)</f>
        <v>3.5264999999999995</v>
      </c>
      <c r="BG59">
        <f>ABS($F$59-$H$59)</f>
        <v>3.407935000000001</v>
      </c>
      <c r="BL59">
        <f>SQRT((ABS($A$59-$E$59)^2+(ABS($B$59-$F$59)^2)))</f>
        <v>0.82711463200997348</v>
      </c>
      <c r="BM59">
        <f>SQRT((ABS($C$59-$G$60)^2+(ABS($D$59-$H$60)^2)))</f>
        <v>0.46009901819934584</v>
      </c>
      <c r="BO59">
        <f>SQRT((ABS($A$59-$G$59)^2+(ABS($B$59-$H$59)^2)))</f>
        <v>6.7935864594919222</v>
      </c>
      <c r="BP59">
        <f>SQRT((ABS($C$59-$E$59)^2+(ABS($D$59-$F$59)^2)))</f>
        <v>8.3464800106398158</v>
      </c>
      <c r="BR59">
        <f>DEGREES(ACOS((8.68762207732616^2+15.6126340913706^2-8.79236150220099^2)/(2*8.68762207732616*15.6126340913706)))</f>
        <v>26.898779218633834</v>
      </c>
      <c r="BS59">
        <f>DEGREES(ACOS((8.72228131505428^2+15.5212518623561^2-9.04218872934673^2)/(2*8.72228131505428*15.5212518623561)))</f>
        <v>29.685327933943654</v>
      </c>
      <c r="BU59">
        <v>11</v>
      </c>
      <c r="BV59">
        <v>0</v>
      </c>
      <c r="BW59">
        <v>4</v>
      </c>
      <c r="BX59">
        <v>3</v>
      </c>
      <c r="BY59">
        <v>12</v>
      </c>
      <c r="BZ59">
        <v>1</v>
      </c>
      <c r="CA59">
        <v>7</v>
      </c>
      <c r="CB59">
        <v>6</v>
      </c>
      <c r="CC59">
        <v>10</v>
      </c>
      <c r="CD59">
        <v>4</v>
      </c>
      <c r="CE59">
        <v>7</v>
      </c>
      <c r="CF59">
        <v>1</v>
      </c>
      <c r="CG59">
        <v>10</v>
      </c>
      <c r="CH59">
        <v>3</v>
      </c>
      <c r="CI59">
        <v>6</v>
      </c>
      <c r="CJ59">
        <v>1</v>
      </c>
      <c r="CL59">
        <v>13</v>
      </c>
      <c r="CM59">
        <v>2</v>
      </c>
      <c r="CN59">
        <v>8</v>
      </c>
      <c r="CO59">
        <v>5</v>
      </c>
      <c r="CP59">
        <v>12</v>
      </c>
      <c r="CQ59">
        <v>1</v>
      </c>
      <c r="CR59">
        <v>8</v>
      </c>
      <c r="CS59">
        <v>8</v>
      </c>
      <c r="CT59">
        <v>13</v>
      </c>
      <c r="CU59">
        <v>6</v>
      </c>
      <c r="CV59">
        <v>8</v>
      </c>
      <c r="CW59">
        <v>4</v>
      </c>
      <c r="CX59">
        <v>13</v>
      </c>
      <c r="CY59">
        <v>5</v>
      </c>
      <c r="CZ59">
        <v>8</v>
      </c>
      <c r="DA59">
        <v>4</v>
      </c>
      <c r="DC59">
        <f>((0/11)*100)</f>
        <v>0</v>
      </c>
      <c r="DD59">
        <f>((4/11)*100)</f>
        <v>36.363636363636367</v>
      </c>
      <c r="DE59">
        <f>((3/11)*100)</f>
        <v>27.27272727272727</v>
      </c>
      <c r="DF59">
        <f>((1/12)*100)</f>
        <v>8.3333333333333321</v>
      </c>
      <c r="DG59">
        <f>((7/12)*100)</f>
        <v>58.333333333333336</v>
      </c>
      <c r="DH59">
        <f>((6/12)*100)</f>
        <v>50</v>
      </c>
      <c r="DI59">
        <f>((4/10)*100)</f>
        <v>40</v>
      </c>
      <c r="DJ59">
        <f>((7/10)*100)</f>
        <v>70</v>
      </c>
      <c r="DK59">
        <f>((1/10)*100)</f>
        <v>10</v>
      </c>
      <c r="DL59">
        <f>((3/10)*100)</f>
        <v>30</v>
      </c>
      <c r="DM59">
        <f>((6/10)*100)</f>
        <v>60</v>
      </c>
      <c r="DN59">
        <f>((1/10)*100)</f>
        <v>10</v>
      </c>
      <c r="DP59">
        <f>((2/13)*100)</f>
        <v>15.384615384615385</v>
      </c>
      <c r="DQ59">
        <f>((8/13)*100)</f>
        <v>61.53846153846154</v>
      </c>
      <c r="DR59">
        <f>((5/13)*100)</f>
        <v>38.461538461538467</v>
      </c>
      <c r="DS59">
        <f>((1/12)*100)</f>
        <v>8.3333333333333321</v>
      </c>
      <c r="DT59">
        <f>((8/12)*100)</f>
        <v>66.666666666666657</v>
      </c>
      <c r="DU59">
        <f>((8/12)*100)</f>
        <v>66.666666666666657</v>
      </c>
      <c r="DV59">
        <f>((6/13)*100)</f>
        <v>46.153846153846153</v>
      </c>
      <c r="DW59">
        <f>((8/13)*100)</f>
        <v>61.53846153846154</v>
      </c>
      <c r="DX59">
        <f>((4/13)*100)</f>
        <v>30.76923076923077</v>
      </c>
      <c r="DY59">
        <f>((5/13)*100)</f>
        <v>38.461538461538467</v>
      </c>
      <c r="DZ59">
        <f>((8/13)*100)</f>
        <v>61.53846153846154</v>
      </c>
      <c r="EA59">
        <f>((4/13)*100)</f>
        <v>30.76923076923077</v>
      </c>
    </row>
    <row r="60" spans="1:131" x14ac:dyDescent="0.25">
      <c r="A60">
        <v>70.263162000000008</v>
      </c>
      <c r="B60">
        <v>7.0662649999999996</v>
      </c>
      <c r="C60">
        <v>59.337878000000003</v>
      </c>
      <c r="D60">
        <v>9.3157639999999997</v>
      </c>
      <c r="E60">
        <v>70.659264000000007</v>
      </c>
      <c r="F60">
        <v>5.939997</v>
      </c>
      <c r="G60">
        <v>75.623445000000004</v>
      </c>
      <c r="H60">
        <v>8.7191890000000001</v>
      </c>
      <c r="K60">
        <f>(12/200)</f>
        <v>0.06</v>
      </c>
      <c r="L60">
        <f>(10/200)</f>
        <v>0.05</v>
      </c>
      <c r="M60">
        <f>(12/200)</f>
        <v>0.06</v>
      </c>
      <c r="N60">
        <f>(11/200)</f>
        <v>5.5E-2</v>
      </c>
      <c r="P60">
        <f>(12/200)</f>
        <v>0.06</v>
      </c>
      <c r="Q60">
        <f>(14/200)</f>
        <v>7.0000000000000007E-2</v>
      </c>
      <c r="R60">
        <f>(13/200)</f>
        <v>6.5000000000000002E-2</v>
      </c>
      <c r="S60">
        <f>(12/200)</f>
        <v>0.06</v>
      </c>
      <c r="U60">
        <f>0.06+0.06</f>
        <v>0.12</v>
      </c>
      <c r="V60">
        <f>0.05+0.07</f>
        <v>0.12000000000000001</v>
      </c>
      <c r="W60">
        <f>0.06+0.065</f>
        <v>0.125</v>
      </c>
      <c r="X60">
        <f>0.055+0.06</f>
        <v>0.11499999999999999</v>
      </c>
      <c r="Z60">
        <f>SQRT((ABS($A$61-$A$60)^2+(ABS($B$61-$B$60)^2)))</f>
        <v>19.042926166853093</v>
      </c>
      <c r="AA60">
        <f>SQRT((ABS($C$61-$C$60)^2+(ABS($D$61-$D$60)^2)))</f>
        <v>17.235367918840751</v>
      </c>
      <c r="AB60">
        <f>SQRT((ABS($E$61-$E$60)^2+(ABS($F$61-$F$60)^2)))</f>
        <v>17.658658360041972</v>
      </c>
      <c r="AC60">
        <f>SQRT((ABS($G$61-$G$60)^2+(ABS($H$61-$H$60)^2)))</f>
        <v>14.957167837523588</v>
      </c>
      <c r="AJ60">
        <f>1/0.12</f>
        <v>8.3333333333333339</v>
      </c>
      <c r="AK60">
        <f>1/0.12</f>
        <v>8.3333333333333339</v>
      </c>
      <c r="AL60">
        <f>1/0.125</f>
        <v>8</v>
      </c>
      <c r="AM60">
        <f>1/0.115</f>
        <v>8.695652173913043</v>
      </c>
      <c r="AO60">
        <f t="shared" si="16"/>
        <v>158.69105139044245</v>
      </c>
      <c r="AP60">
        <f t="shared" si="17"/>
        <v>143.62806599033959</v>
      </c>
      <c r="AQ60">
        <f t="shared" si="18"/>
        <v>141.26926688033578</v>
      </c>
      <c r="AR60">
        <f t="shared" si="19"/>
        <v>130.06232902194427</v>
      </c>
      <c r="AV60">
        <f>((0.06/0.12)*100)</f>
        <v>50</v>
      </c>
      <c r="AW60">
        <f>((0.05/0.12)*100)</f>
        <v>41.666666666666671</v>
      </c>
      <c r="AX60">
        <f>((0.06/0.125)*100)</f>
        <v>48</v>
      </c>
      <c r="AY60">
        <f>((0.055/0.115)*100)</f>
        <v>47.826086956521735</v>
      </c>
      <c r="BA60">
        <f>((0.06/0.12)*100)</f>
        <v>50</v>
      </c>
      <c r="BB60">
        <f>((0.07/0.12)*100)</f>
        <v>58.333333333333336</v>
      </c>
      <c r="BC60">
        <f>((0.065/0.125)*100)</f>
        <v>52</v>
      </c>
      <c r="BD60">
        <f>((0.06/0.115)*100)</f>
        <v>52.173913043478258</v>
      </c>
      <c r="BF60">
        <f>ABS($B$60-$D$60)</f>
        <v>2.2494990000000001</v>
      </c>
      <c r="BG60">
        <f>ABS($F$60-$H$60)</f>
        <v>2.7791920000000001</v>
      </c>
      <c r="BL60">
        <f>SQRT((ABS($A$60-$E$60)^2+(ABS($B$60-$F$60)^2)))</f>
        <v>1.1938912857660022</v>
      </c>
      <c r="BM60">
        <f>SQRT((ABS($C$60-$G$61)^2+(ABS($D$60-$H$61)^2)))</f>
        <v>1.4051030553578607</v>
      </c>
      <c r="BO60">
        <f>SQRT((ABS($A$60-$G$60)^2+(ABS($B$60-$H$60)^2)))</f>
        <v>5.6093485887280128</v>
      </c>
      <c r="BP60">
        <f>SQRT((ABS($C$60-$E$60)^2+(ABS($D$60-$F$60)^2)))</f>
        <v>11.813957160887503</v>
      </c>
      <c r="BR60">
        <f>DEGREES(ACOS((6.76207364878652^2+12.3129241634173^2-7.36130808499169^2)/(2*6.76207364878652*12.3129241634173)))</f>
        <v>30.72645069381764</v>
      </c>
      <c r="BU60">
        <v>12</v>
      </c>
      <c r="BV60">
        <v>1</v>
      </c>
      <c r="BW60">
        <v>4</v>
      </c>
      <c r="BX60">
        <v>5</v>
      </c>
      <c r="BY60">
        <v>10</v>
      </c>
      <c r="BZ60">
        <v>0</v>
      </c>
      <c r="CA60">
        <v>8</v>
      </c>
      <c r="CB60">
        <v>3</v>
      </c>
      <c r="CC60">
        <v>12</v>
      </c>
      <c r="CD60">
        <v>2</v>
      </c>
      <c r="CE60">
        <v>8</v>
      </c>
      <c r="CF60">
        <v>1</v>
      </c>
      <c r="CG60">
        <v>11</v>
      </c>
      <c r="CH60">
        <v>5</v>
      </c>
      <c r="CI60">
        <v>3</v>
      </c>
      <c r="CJ60">
        <v>1</v>
      </c>
      <c r="CL60">
        <v>12</v>
      </c>
      <c r="CM60">
        <v>1</v>
      </c>
      <c r="CN60">
        <v>6</v>
      </c>
      <c r="CO60">
        <v>5</v>
      </c>
      <c r="CP60">
        <v>14</v>
      </c>
      <c r="CQ60">
        <v>3</v>
      </c>
      <c r="CR60">
        <v>11</v>
      </c>
      <c r="CS60">
        <v>6</v>
      </c>
      <c r="CT60">
        <v>13</v>
      </c>
      <c r="CU60">
        <v>5</v>
      </c>
      <c r="CV60">
        <v>11</v>
      </c>
      <c r="CW60">
        <v>3</v>
      </c>
      <c r="CX60">
        <v>12</v>
      </c>
      <c r="CY60">
        <v>5</v>
      </c>
      <c r="CZ60">
        <v>6</v>
      </c>
      <c r="DA60">
        <v>3</v>
      </c>
      <c r="DC60">
        <f>((1/12)*100)</f>
        <v>8.3333333333333321</v>
      </c>
      <c r="DD60">
        <f>((4/12)*100)</f>
        <v>33.333333333333329</v>
      </c>
      <c r="DE60">
        <f>((5/12)*100)</f>
        <v>41.666666666666671</v>
      </c>
      <c r="DF60">
        <f>((0/10)*100)</f>
        <v>0</v>
      </c>
      <c r="DG60">
        <f>((8/10)*100)</f>
        <v>80</v>
      </c>
      <c r="DH60">
        <f>((3/10)*100)</f>
        <v>30</v>
      </c>
      <c r="DI60">
        <f>((2/12)*100)</f>
        <v>16.666666666666664</v>
      </c>
      <c r="DJ60">
        <f>((8/12)*100)</f>
        <v>66.666666666666657</v>
      </c>
      <c r="DK60">
        <f>((1/12)*100)</f>
        <v>8.3333333333333321</v>
      </c>
      <c r="DL60">
        <f>((5/11)*100)</f>
        <v>45.454545454545453</v>
      </c>
      <c r="DM60">
        <f>((3/11)*100)</f>
        <v>27.27272727272727</v>
      </c>
      <c r="DN60">
        <f>((1/11)*100)</f>
        <v>9.0909090909090917</v>
      </c>
      <c r="DP60">
        <f>((1/12)*100)</f>
        <v>8.3333333333333321</v>
      </c>
      <c r="DQ60">
        <f>((6/12)*100)</f>
        <v>50</v>
      </c>
      <c r="DR60">
        <f>((5/12)*100)</f>
        <v>41.666666666666671</v>
      </c>
      <c r="DS60">
        <f>((3/14)*100)</f>
        <v>21.428571428571427</v>
      </c>
      <c r="DT60">
        <f>((11/14)*100)</f>
        <v>78.571428571428569</v>
      </c>
      <c r="DU60">
        <f>((6/14)*100)</f>
        <v>42.857142857142854</v>
      </c>
      <c r="DV60">
        <f>((5/13)*100)</f>
        <v>38.461538461538467</v>
      </c>
      <c r="DW60">
        <f>((11/13)*100)</f>
        <v>84.615384615384613</v>
      </c>
      <c r="DX60">
        <f>((3/13)*100)</f>
        <v>23.076923076923077</v>
      </c>
      <c r="DY60">
        <f>((5/12)*100)</f>
        <v>41.666666666666671</v>
      </c>
      <c r="DZ60">
        <f>((6/12)*100)</f>
        <v>50</v>
      </c>
      <c r="EA60">
        <f>((3/12)*100)</f>
        <v>25</v>
      </c>
    </row>
    <row r="61" spans="1:131" x14ac:dyDescent="0.25">
      <c r="A61">
        <v>51.240535000000001</v>
      </c>
      <c r="B61">
        <v>6.1872319999999998</v>
      </c>
      <c r="C61">
        <v>42.103660000000005</v>
      </c>
      <c r="D61">
        <v>9.1166730000000005</v>
      </c>
      <c r="E61">
        <v>53.027866000000003</v>
      </c>
      <c r="F61">
        <v>4.9591710000000004</v>
      </c>
      <c r="G61">
        <v>60.666938000000002</v>
      </c>
      <c r="H61">
        <v>8.859788</v>
      </c>
      <c r="K61">
        <f>(11/200)</f>
        <v>5.5E-2</v>
      </c>
      <c r="L61">
        <f>(12/200)</f>
        <v>0.06</v>
      </c>
      <c r="M61">
        <f>(11/200)</f>
        <v>5.5E-2</v>
      </c>
      <c r="N61">
        <f>(12/200)</f>
        <v>0.06</v>
      </c>
      <c r="P61">
        <f>(15/200)</f>
        <v>7.4999999999999997E-2</v>
      </c>
      <c r="Q61">
        <f>(15/200)</f>
        <v>7.4999999999999997E-2</v>
      </c>
      <c r="R61">
        <f>(14/200)</f>
        <v>7.0000000000000007E-2</v>
      </c>
      <c r="S61">
        <f>(14/200)</f>
        <v>7.0000000000000007E-2</v>
      </c>
      <c r="U61">
        <f>0.055+0.075</f>
        <v>0.13</v>
      </c>
      <c r="V61">
        <f>0.06+0.075</f>
        <v>0.13500000000000001</v>
      </c>
      <c r="W61">
        <f>0.055+0.07</f>
        <v>0.125</v>
      </c>
      <c r="X61">
        <f>0.06+0.07</f>
        <v>0.13</v>
      </c>
      <c r="Z61">
        <f>SQRT((ABS($A$62-$A$61)^2+(ABS($B$62-$B$61)^2)))</f>
        <v>17.31800414492438</v>
      </c>
      <c r="AA61">
        <f>SQRT((ABS($C$62-$C$61)^2+(ABS($D$62-$D$61)^2)))</f>
        <v>16.98752070186303</v>
      </c>
      <c r="AB61">
        <f>SQRT((ABS($E$62-$E$61)^2+(ABS($F$62-$F$61)^2)))</f>
        <v>17.228606918296443</v>
      </c>
      <c r="AC61">
        <f>SQRT((ABS($G$62-$G$61)^2+(ABS($H$62-$H$61)^2)))</f>
        <v>17.241355656923787</v>
      </c>
      <c r="AJ61">
        <f>1/0.13</f>
        <v>7.6923076923076916</v>
      </c>
      <c r="AK61">
        <f>1/0.135</f>
        <v>7.4074074074074066</v>
      </c>
      <c r="AL61">
        <f>1/0.125</f>
        <v>8</v>
      </c>
      <c r="AM61">
        <f>1/0.13</f>
        <v>7.6923076923076916</v>
      </c>
      <c r="AO61">
        <f t="shared" si="16"/>
        <v>133.2154164994183</v>
      </c>
      <c r="AP61">
        <f t="shared" si="17"/>
        <v>125.83348668046688</v>
      </c>
      <c r="AQ61">
        <f t="shared" si="18"/>
        <v>137.82885534637154</v>
      </c>
      <c r="AR61">
        <f t="shared" si="19"/>
        <v>132.6258127455676</v>
      </c>
      <c r="AV61">
        <f>((0.055/0.13)*100)</f>
        <v>42.307692307692307</v>
      </c>
      <c r="AW61">
        <f>((0.06/0.135)*100)</f>
        <v>44.444444444444443</v>
      </c>
      <c r="AX61">
        <f>((0.055/0.125)*100)</f>
        <v>44</v>
      </c>
      <c r="AY61">
        <f>((0.06/0.13)*100)</f>
        <v>46.153846153846153</v>
      </c>
      <c r="BA61">
        <f>((0.075/0.13)*100)</f>
        <v>57.692307692307686</v>
      </c>
      <c r="BB61">
        <f>((0.075/0.135)*100)</f>
        <v>55.55555555555555</v>
      </c>
      <c r="BC61">
        <f>((0.07/0.125)*100)</f>
        <v>56.000000000000007</v>
      </c>
      <c r="BD61">
        <f>((0.07/0.13)*100)</f>
        <v>53.846153846153854</v>
      </c>
      <c r="BF61">
        <f>ABS($B$61-$D$61)</f>
        <v>2.9294410000000006</v>
      </c>
      <c r="BG61">
        <f>ABS($F$61-$H$61)</f>
        <v>3.9006169999999996</v>
      </c>
      <c r="BL61">
        <f>SQRT((ABS($A$61-$E$61)^2+(ABS($B$61-$F$61)^2)))</f>
        <v>2.1685677124042044</v>
      </c>
      <c r="BM61">
        <f>SQRT((ABS($C$61-$G$62)^2+(ABS($D$61-$H$62)^2)))</f>
        <v>1.4057755398316634</v>
      </c>
      <c r="BO61">
        <f>SQRT((ABS($A$61-$G$61)^2+(ABS($B$61-$H$61)^2)))</f>
        <v>9.7979400432715966</v>
      </c>
      <c r="BP61">
        <f>SQRT((ABS($C$61-$E$61)^2+(ABS($D$61-$F$61)^2)))</f>
        <v>11.688588435326139</v>
      </c>
      <c r="BR61">
        <f>DEGREES(ACOS((7.81455408958565^2+15.8832082258905^2-9.43392811086585^2)/(2*7.81455408958565*15.8832082258905)))</f>
        <v>25.34599511521963</v>
      </c>
      <c r="BU61">
        <v>11</v>
      </c>
      <c r="BV61">
        <v>0</v>
      </c>
      <c r="BW61">
        <v>2</v>
      </c>
      <c r="BX61">
        <v>6</v>
      </c>
      <c r="BY61">
        <v>12</v>
      </c>
      <c r="BZ61">
        <v>0</v>
      </c>
      <c r="CA61">
        <v>9</v>
      </c>
      <c r="CB61">
        <v>4</v>
      </c>
      <c r="CC61">
        <v>11</v>
      </c>
      <c r="CD61">
        <v>1</v>
      </c>
      <c r="CE61">
        <v>9</v>
      </c>
      <c r="CF61">
        <v>1</v>
      </c>
      <c r="CG61">
        <v>12</v>
      </c>
      <c r="CH61">
        <v>6</v>
      </c>
      <c r="CI61">
        <v>4</v>
      </c>
      <c r="CJ61">
        <v>1</v>
      </c>
      <c r="CL61">
        <v>15</v>
      </c>
      <c r="CM61">
        <v>5</v>
      </c>
      <c r="CN61">
        <v>5</v>
      </c>
      <c r="CO61">
        <v>9</v>
      </c>
      <c r="CP61">
        <v>15</v>
      </c>
      <c r="CQ61">
        <v>4</v>
      </c>
      <c r="CR61">
        <v>11</v>
      </c>
      <c r="CS61">
        <v>7</v>
      </c>
      <c r="CT61">
        <v>14</v>
      </c>
      <c r="CU61">
        <v>5</v>
      </c>
      <c r="CV61">
        <v>11</v>
      </c>
      <c r="CW61">
        <v>3</v>
      </c>
      <c r="CX61">
        <v>14</v>
      </c>
      <c r="CY61">
        <v>9</v>
      </c>
      <c r="CZ61">
        <v>7</v>
      </c>
      <c r="DA61">
        <v>3</v>
      </c>
      <c r="DC61">
        <f>((0/11)*100)</f>
        <v>0</v>
      </c>
      <c r="DD61">
        <f>((2/11)*100)</f>
        <v>18.181818181818183</v>
      </c>
      <c r="DE61">
        <f>((6/11)*100)</f>
        <v>54.54545454545454</v>
      </c>
      <c r="DF61">
        <f>((0/12)*100)</f>
        <v>0</v>
      </c>
      <c r="DG61">
        <f>((9/12)*100)</f>
        <v>75</v>
      </c>
      <c r="DH61">
        <f>((4/12)*100)</f>
        <v>33.333333333333329</v>
      </c>
      <c r="DI61">
        <f>((1/11)*100)</f>
        <v>9.0909090909090917</v>
      </c>
      <c r="DJ61">
        <f>((9/11)*100)</f>
        <v>81.818181818181827</v>
      </c>
      <c r="DK61">
        <f>((1/11)*100)</f>
        <v>9.0909090909090917</v>
      </c>
      <c r="DL61">
        <f>((6/12)*100)</f>
        <v>50</v>
      </c>
      <c r="DM61">
        <f>((4/12)*100)</f>
        <v>33.333333333333329</v>
      </c>
      <c r="DN61">
        <f>((1/12)*100)</f>
        <v>8.3333333333333321</v>
      </c>
      <c r="DP61">
        <f>((5/15)*100)</f>
        <v>33.333333333333329</v>
      </c>
      <c r="DQ61">
        <f>((5/15)*100)</f>
        <v>33.333333333333329</v>
      </c>
      <c r="DR61">
        <f>((9/15)*100)</f>
        <v>60</v>
      </c>
      <c r="DS61">
        <f>((4/15)*100)</f>
        <v>26.666666666666668</v>
      </c>
      <c r="DT61">
        <f>((11/15)*100)</f>
        <v>73.333333333333329</v>
      </c>
      <c r="DU61">
        <f>((7/15)*100)</f>
        <v>46.666666666666664</v>
      </c>
      <c r="DV61">
        <f>((5/14)*100)</f>
        <v>35.714285714285715</v>
      </c>
      <c r="DW61">
        <f>((11/14)*100)</f>
        <v>78.571428571428569</v>
      </c>
      <c r="DX61">
        <f>((3/14)*100)</f>
        <v>21.428571428571427</v>
      </c>
      <c r="DY61">
        <f>((9/14)*100)</f>
        <v>64.285714285714292</v>
      </c>
      <c r="DZ61">
        <f>((7/14)*100)</f>
        <v>50</v>
      </c>
      <c r="EA61">
        <f>((3/14)*100)</f>
        <v>21.428571428571427</v>
      </c>
    </row>
    <row r="62" spans="1:131" x14ac:dyDescent="0.25">
      <c r="A62">
        <v>33.930768</v>
      </c>
      <c r="B62">
        <v>5.6531589999999996</v>
      </c>
      <c r="C62">
        <v>25.135661000000006</v>
      </c>
      <c r="D62">
        <v>8.302505</v>
      </c>
      <c r="E62">
        <v>35.808492000000001</v>
      </c>
      <c r="F62">
        <v>4.3952070000000001</v>
      </c>
      <c r="G62">
        <v>43.426955000000007</v>
      </c>
      <c r="H62">
        <v>8.6422310000000007</v>
      </c>
      <c r="K62">
        <f>(13/200)</f>
        <v>6.5000000000000002E-2</v>
      </c>
      <c r="N62">
        <f>(12/200)</f>
        <v>0.06</v>
      </c>
      <c r="P62">
        <f>(15/200)</f>
        <v>7.4999999999999997E-2</v>
      </c>
      <c r="Q62">
        <f>(16/200)</f>
        <v>0.08</v>
      </c>
      <c r="R62">
        <f>(17/200)</f>
        <v>8.5000000000000006E-2</v>
      </c>
      <c r="S62">
        <f>(14/200)</f>
        <v>7.0000000000000007E-2</v>
      </c>
      <c r="U62">
        <f>0.065+0.075</f>
        <v>0.14000000000000001</v>
      </c>
      <c r="X62">
        <f>0.06+0.07</f>
        <v>0.13</v>
      </c>
      <c r="Z62">
        <f>SQRT((ABS($A$63-$A$62)^2+(ABS($B$63-$B$62)^2)))</f>
        <v>15.258902792812917</v>
      </c>
      <c r="AC62">
        <f>SQRT((ABS($G$63-$G$62)^2+(ABS($H$63-$H$62)^2)))</f>
        <v>15.521251862356079</v>
      </c>
      <c r="AJ62">
        <f>1/0.14</f>
        <v>7.1428571428571423</v>
      </c>
      <c r="AM62">
        <f>1/0.13</f>
        <v>7.6923076923076916</v>
      </c>
      <c r="AO62">
        <f t="shared" si="16"/>
        <v>108.99216280580654</v>
      </c>
      <c r="AR62">
        <f t="shared" si="19"/>
        <v>119.39424509504676</v>
      </c>
      <c r="AV62">
        <f>((0.065/0.14)*100)</f>
        <v>46.428571428571423</v>
      </c>
      <c r="AY62">
        <f>((0.06/0.13)*100)</f>
        <v>46.153846153846153</v>
      </c>
      <c r="BA62">
        <f>((0.075/0.14)*100)</f>
        <v>53.571428571428569</v>
      </c>
      <c r="BD62">
        <f>((0.07/0.13)*100)</f>
        <v>53.846153846153854</v>
      </c>
      <c r="BF62">
        <f>ABS($B$62-$D$62)</f>
        <v>2.6493460000000004</v>
      </c>
      <c r="BG62">
        <f>ABS($F$62-$H$62)</f>
        <v>4.2470240000000006</v>
      </c>
      <c r="BL62">
        <f>SQRT((ABS($A$62-$E$62)^2+(ABS($B$62-$F$62)^2)))</f>
        <v>2.2601527944986377</v>
      </c>
      <c r="BO62">
        <f>SQRT((ABS($A$62-$G$62)^2+(ABS($B$62-$H$62)^2)))</f>
        <v>9.9555069665061815</v>
      </c>
      <c r="BP62">
        <f>SQRT((ABS($C$62-$E$62)^2+(ABS($D$62-$F$62)^2)))</f>
        <v>11.365575181897521</v>
      </c>
      <c r="BR62">
        <f>DEGREES(ACOS((7.92035198535854^2+15.5522686221752^2-9.40547644515179^2)/(2*7.92035198535854*15.5522686221752)))</f>
        <v>28.676115925004222</v>
      </c>
      <c r="BS62">
        <f>DEGREES(ACOS((8.49372067143516^2+15.9776862855926^2-9.00067348866528^2)/(2*8.49372067143516*15.9776862855926)))</f>
        <v>24.785574637360618</v>
      </c>
      <c r="BU62">
        <v>13</v>
      </c>
      <c r="BV62">
        <v>0</v>
      </c>
      <c r="BW62">
        <v>1</v>
      </c>
      <c r="BX62">
        <v>8</v>
      </c>
      <c r="CG62">
        <v>12</v>
      </c>
      <c r="CH62">
        <v>8</v>
      </c>
      <c r="CI62">
        <v>2</v>
      </c>
      <c r="CJ62">
        <v>0</v>
      </c>
      <c r="CL62">
        <v>15</v>
      </c>
      <c r="CM62">
        <v>3</v>
      </c>
      <c r="CN62">
        <v>5</v>
      </c>
      <c r="CO62">
        <v>9</v>
      </c>
      <c r="CP62">
        <v>16</v>
      </c>
      <c r="CQ62">
        <v>3</v>
      </c>
      <c r="CR62">
        <v>14</v>
      </c>
      <c r="CS62">
        <v>6</v>
      </c>
      <c r="CT62">
        <v>17</v>
      </c>
      <c r="CU62">
        <v>5</v>
      </c>
      <c r="CV62">
        <v>14</v>
      </c>
      <c r="CW62">
        <v>5</v>
      </c>
      <c r="CX62">
        <v>14</v>
      </c>
      <c r="CY62">
        <v>9</v>
      </c>
      <c r="CZ62">
        <v>6</v>
      </c>
      <c r="DA62">
        <v>4</v>
      </c>
      <c r="DC62">
        <f>((0/13)*100)</f>
        <v>0</v>
      </c>
      <c r="DD62">
        <f>((1/13)*100)</f>
        <v>7.6923076923076925</v>
      </c>
      <c r="DE62">
        <f>((8/13)*100)</f>
        <v>61.53846153846154</v>
      </c>
      <c r="DL62">
        <f>((8/12)*100)</f>
        <v>66.666666666666657</v>
      </c>
      <c r="DM62">
        <f>((2/12)*100)</f>
        <v>16.666666666666664</v>
      </c>
      <c r="DN62">
        <f>((0/12)*100)</f>
        <v>0</v>
      </c>
      <c r="DP62">
        <f>((3/15)*100)</f>
        <v>20</v>
      </c>
      <c r="DQ62">
        <f>((5/15)*100)</f>
        <v>33.333333333333329</v>
      </c>
      <c r="DR62">
        <f>((9/15)*100)</f>
        <v>60</v>
      </c>
      <c r="DS62">
        <f>((3/16)*100)</f>
        <v>18.75</v>
      </c>
      <c r="DT62">
        <f>((14/16)*100)</f>
        <v>87.5</v>
      </c>
      <c r="DU62">
        <f>((6/16)*100)</f>
        <v>37.5</v>
      </c>
      <c r="DV62">
        <f>((5/17)*100)</f>
        <v>29.411764705882355</v>
      </c>
      <c r="DW62">
        <f>((14/17)*100)</f>
        <v>82.35294117647058</v>
      </c>
      <c r="DX62">
        <f>((5/17)*100)</f>
        <v>29.411764705882355</v>
      </c>
      <c r="DY62">
        <f>((9/14)*100)</f>
        <v>64.285714285714292</v>
      </c>
      <c r="DZ62">
        <f>((6/14)*100)</f>
        <v>42.857142857142854</v>
      </c>
      <c r="EA62">
        <f>((4/14)*100)</f>
        <v>28.571428571428569</v>
      </c>
    </row>
    <row r="63" spans="1:131" x14ac:dyDescent="0.25">
      <c r="A63">
        <v>18.688893000000007</v>
      </c>
      <c r="B63">
        <v>6.3738260000000002</v>
      </c>
      <c r="G63">
        <v>27.906411000000006</v>
      </c>
      <c r="H63">
        <v>8.7904649999999993</v>
      </c>
      <c r="BI63">
        <v>3.4846139999999997</v>
      </c>
      <c r="BJ63" s="1">
        <v>3.6962834999999998</v>
      </c>
      <c r="BO63">
        <f>SQRT((ABS($A$63-$G$63)^2+(ABS($B$63-$H$63)^2)))</f>
        <v>9.5290493826322979</v>
      </c>
      <c r="BR63">
        <f>DEGREES(ACOS((18.7245434544791^2+24.1423897620171^2-6.11468961247666^2)/(2*18.7245434544791*24.1423897620171)))</f>
        <v>7.6450279500493163</v>
      </c>
      <c r="BS63">
        <f>DEGREES(ACOS((8.58982227981755^2+15.4842886256852^2-8.68762207732616^2)/(2*8.58982227981755*15.4842886256852)))</f>
        <v>26.496195978238877</v>
      </c>
    </row>
    <row r="64" spans="1:131" x14ac:dyDescent="0.25">
      <c r="A64" t="s">
        <v>22</v>
      </c>
      <c r="B64" t="s">
        <v>22</v>
      </c>
      <c r="C64" t="s">
        <v>22</v>
      </c>
      <c r="D64" t="s">
        <v>22</v>
      </c>
      <c r="E64" t="s">
        <v>22</v>
      </c>
      <c r="F64" t="s">
        <v>22</v>
      </c>
      <c r="G64" t="s">
        <v>22</v>
      </c>
      <c r="H64" t="s">
        <v>22</v>
      </c>
      <c r="BR64">
        <f>DEGREES(ACOS((7.31830591456316^2+13.2250550787724^2-7.98087689369194^2)/(2*7.31830591456316*13.2250550787724)))</f>
        <v>31.658414085987509</v>
      </c>
      <c r="BS64">
        <f>DEGREES(ACOS((8.79236150220099^2+13.2744070558881^2-6.76207364878652^2)/(2*8.79236150220099*13.2744070558881)))</f>
        <v>27.105192197446737</v>
      </c>
    </row>
    <row r="65" spans="1:131" x14ac:dyDescent="0.25">
      <c r="A65">
        <v>42.256435000000003</v>
      </c>
      <c r="B65">
        <v>8.9126340000000006</v>
      </c>
      <c r="C65">
        <v>34.681684000000004</v>
      </c>
      <c r="D65">
        <v>6.2660929999999997</v>
      </c>
      <c r="E65">
        <v>26.232017000000006</v>
      </c>
      <c r="F65">
        <v>10.076219</v>
      </c>
      <c r="G65">
        <v>33.121907000000007</v>
      </c>
      <c r="H65">
        <v>6.2872620000000001</v>
      </c>
      <c r="K65">
        <f>(11/200)</f>
        <v>5.5E-2</v>
      </c>
      <c r="L65">
        <f>(11/200)</f>
        <v>5.5E-2</v>
      </c>
      <c r="M65">
        <f>(11/200)</f>
        <v>5.5E-2</v>
      </c>
      <c r="N65">
        <f>(10/200)</f>
        <v>0.05</v>
      </c>
      <c r="P65">
        <f>(17/200)</f>
        <v>8.5000000000000006E-2</v>
      </c>
      <c r="Q65">
        <f>(21/200)</f>
        <v>0.105</v>
      </c>
      <c r="R65">
        <f>(17/200)</f>
        <v>8.5000000000000006E-2</v>
      </c>
      <c r="S65">
        <f>(16/200)</f>
        <v>0.08</v>
      </c>
      <c r="U65">
        <f>0.055+0.085</f>
        <v>0.14000000000000001</v>
      </c>
      <c r="V65">
        <f>0.055+0.105</f>
        <v>0.16</v>
      </c>
      <c r="W65">
        <f>0.055+0.085</f>
        <v>0.14000000000000001</v>
      </c>
      <c r="X65">
        <f>0.05+0.08</f>
        <v>0.13</v>
      </c>
      <c r="Z65">
        <f>SQRT((ABS($A$66-$A$65)^2+(ABS($B$66-$B$65)^2)))</f>
        <v>16.298535712879364</v>
      </c>
      <c r="AA65">
        <f>SQRT((ABS($C$66-$C$65)^2+(ABS($D$66-$D$65)^2)))</f>
        <v>15.962528364016803</v>
      </c>
      <c r="AB65">
        <f>SQRT((ABS($E$66-$E$65)^2+(ABS($F$66-$F$65)^2)))</f>
        <v>14.540160577079812</v>
      </c>
      <c r="AC65">
        <f>SQRT((ABS($G$66-$G$65)^2+(ABS($H$66-$H$65)^2)))</f>
        <v>15.977686285592572</v>
      </c>
      <c r="AJ65">
        <f>1/0.14</f>
        <v>7.1428571428571423</v>
      </c>
      <c r="AK65">
        <f>1/0.16</f>
        <v>6.25</v>
      </c>
      <c r="AL65">
        <f>1/0.14</f>
        <v>7.1428571428571423</v>
      </c>
      <c r="AM65">
        <f>1/0.13</f>
        <v>7.6923076923076916</v>
      </c>
      <c r="AO65">
        <f t="shared" ref="AO65:AO77" si="20">$Z65/$U65</f>
        <v>116.41811223485259</v>
      </c>
      <c r="AP65">
        <f t="shared" ref="AP65:AP78" si="21">$AA65/$V65</f>
        <v>99.765802275105017</v>
      </c>
      <c r="AQ65">
        <f t="shared" ref="AQ65:AQ78" si="22">$AB65/$W65</f>
        <v>103.85828983628436</v>
      </c>
      <c r="AR65">
        <f t="shared" ref="AR65:AR77" si="23">$AC65/$X65</f>
        <v>122.90527911994286</v>
      </c>
      <c r="AV65">
        <f>((0.055/0.14)*100)</f>
        <v>39.285714285714285</v>
      </c>
      <c r="AW65">
        <f>((0.055/0.16)*100)</f>
        <v>34.375</v>
      </c>
      <c r="AX65">
        <f>((0.055/0.14)*100)</f>
        <v>39.285714285714285</v>
      </c>
      <c r="AY65">
        <f>((0.05/0.13)*100)</f>
        <v>38.461538461538467</v>
      </c>
      <c r="BA65">
        <f>((0.085/0.14)*100)</f>
        <v>60.714285714285708</v>
      </c>
      <c r="BB65">
        <f>((0.105/0.16)*100)</f>
        <v>65.625</v>
      </c>
      <c r="BC65">
        <f>((0.085/0.14)*100)</f>
        <v>60.714285714285708</v>
      </c>
      <c r="BD65">
        <f>((0.08/0.13)*100)</f>
        <v>61.53846153846154</v>
      </c>
      <c r="BF65">
        <f>ABS($B$65-$D$65)</f>
        <v>2.6465410000000009</v>
      </c>
      <c r="BG65">
        <f>ABS($F$65-$H$65)</f>
        <v>3.7889569999999999</v>
      </c>
      <c r="BL65">
        <f>SQRT((ABS($A$65-$E$66)^2+(ABS($B$65-$F$66)^2)))</f>
        <v>1.8273095936433423</v>
      </c>
      <c r="BM65">
        <f>SQRT((ABS($C$65-$G$65)^2+(ABS($D$65-$H$65)^2)))</f>
        <v>1.5599206442284139</v>
      </c>
      <c r="BO65">
        <f>SQRT((ABS($A$65-$G$65)^2+(ABS($B$65-$H$65)^2)))</f>
        <v>9.5043242748323742</v>
      </c>
      <c r="BP65">
        <f>SQRT((ABS($C$65-$E$65)^2+(ABS($D$65-$F$65)^2)))</f>
        <v>9.2689768878104868</v>
      </c>
      <c r="BR65">
        <f>DEGREES(ACOS((9.05297230509543^2+15.5970837647057^2-8.36032835469721^2)/(2*9.05297230509543*15.5970837647057)))</f>
        <v>25.291744564096454</v>
      </c>
      <c r="BS65">
        <f>DEGREES(ACOS((7.36130808499169^2+13.8724946856386^2-7.81455408958565^2)/(2*7.36130808499169*13.8724946856386)))</f>
        <v>24.69024250209457</v>
      </c>
      <c r="BU65">
        <v>11</v>
      </c>
      <c r="BV65">
        <v>0</v>
      </c>
      <c r="BW65">
        <v>5</v>
      </c>
      <c r="BX65">
        <v>4</v>
      </c>
      <c r="BY65">
        <v>11</v>
      </c>
      <c r="BZ65">
        <v>0</v>
      </c>
      <c r="CA65">
        <v>4</v>
      </c>
      <c r="CB65">
        <v>4</v>
      </c>
      <c r="CC65">
        <v>11</v>
      </c>
      <c r="CD65">
        <v>5</v>
      </c>
      <c r="CE65">
        <v>4</v>
      </c>
      <c r="CF65">
        <v>0</v>
      </c>
      <c r="CG65">
        <v>10</v>
      </c>
      <c r="CH65">
        <v>4</v>
      </c>
      <c r="CI65">
        <v>4</v>
      </c>
      <c r="CJ65">
        <v>0</v>
      </c>
      <c r="CL65">
        <v>17</v>
      </c>
      <c r="CM65">
        <v>6</v>
      </c>
      <c r="CN65">
        <v>11</v>
      </c>
      <c r="CO65">
        <v>9</v>
      </c>
      <c r="CP65">
        <v>21</v>
      </c>
      <c r="CQ65">
        <v>4</v>
      </c>
      <c r="CR65">
        <v>10</v>
      </c>
      <c r="CS65">
        <v>0</v>
      </c>
      <c r="CT65">
        <v>17</v>
      </c>
      <c r="CU65">
        <v>11</v>
      </c>
      <c r="CV65">
        <v>10</v>
      </c>
      <c r="CW65">
        <v>3</v>
      </c>
      <c r="CX65">
        <v>16</v>
      </c>
      <c r="CY65">
        <v>9</v>
      </c>
      <c r="CZ65">
        <v>9</v>
      </c>
      <c r="DA65">
        <v>5</v>
      </c>
      <c r="DC65">
        <f>((0/11)*100)</f>
        <v>0</v>
      </c>
      <c r="DD65">
        <f>((5/11)*100)</f>
        <v>45.454545454545453</v>
      </c>
      <c r="DE65">
        <f>((4/11)*100)</f>
        <v>36.363636363636367</v>
      </c>
      <c r="DF65">
        <f>((0/11)*100)</f>
        <v>0</v>
      </c>
      <c r="DG65">
        <f>((4/11)*100)</f>
        <v>36.363636363636367</v>
      </c>
      <c r="DH65">
        <f>((4/11)*100)</f>
        <v>36.363636363636367</v>
      </c>
      <c r="DI65">
        <f>((5/11)*100)</f>
        <v>45.454545454545453</v>
      </c>
      <c r="DJ65">
        <f>((4/11)*100)</f>
        <v>36.363636363636367</v>
      </c>
      <c r="DK65">
        <f>((0/11)*100)</f>
        <v>0</v>
      </c>
      <c r="DL65">
        <f>((4/10)*100)</f>
        <v>40</v>
      </c>
      <c r="DM65">
        <f>((4/10)*100)</f>
        <v>40</v>
      </c>
      <c r="DN65">
        <f>((0/10)*100)</f>
        <v>0</v>
      </c>
      <c r="DP65">
        <f>((6/17)*100)</f>
        <v>35.294117647058826</v>
      </c>
      <c r="DQ65">
        <f>((11/17)*100)</f>
        <v>64.705882352941174</v>
      </c>
      <c r="DR65">
        <f>((9/17)*100)</f>
        <v>52.941176470588239</v>
      </c>
      <c r="DS65">
        <f>((4/21)*100)</f>
        <v>19.047619047619047</v>
      </c>
      <c r="DT65">
        <f>((10/21)*100)</f>
        <v>47.619047619047613</v>
      </c>
      <c r="DU65">
        <f>((0/21)*100)</f>
        <v>0</v>
      </c>
      <c r="DV65">
        <f>((11/17)*100)</f>
        <v>64.705882352941174</v>
      </c>
      <c r="DW65">
        <f>((10/17)*100)</f>
        <v>58.82352941176471</v>
      </c>
      <c r="DX65">
        <f>((3/17)*100)</f>
        <v>17.647058823529413</v>
      </c>
      <c r="DY65">
        <f>((9/16)*100)</f>
        <v>56.25</v>
      </c>
      <c r="DZ65">
        <f>((9/16)*100)</f>
        <v>56.25</v>
      </c>
      <c r="EA65">
        <f>((5/16)*100)</f>
        <v>31.25</v>
      </c>
    </row>
    <row r="66" spans="1:131" x14ac:dyDescent="0.25">
      <c r="A66">
        <v>58.552837000000004</v>
      </c>
      <c r="B66">
        <v>9.1763539999999999</v>
      </c>
      <c r="C66">
        <v>50.640044000000003</v>
      </c>
      <c r="D66">
        <v>6.6308639999999999</v>
      </c>
      <c r="E66">
        <v>40.771846000000004</v>
      </c>
      <c r="F66">
        <v>9.9780239999999996</v>
      </c>
      <c r="G66">
        <v>49.097305000000006</v>
      </c>
      <c r="H66">
        <v>6.5576650000000001</v>
      </c>
      <c r="K66">
        <f>(11/200)</f>
        <v>5.5E-2</v>
      </c>
      <c r="L66">
        <f>(12/200)</f>
        <v>0.06</v>
      </c>
      <c r="M66">
        <f>(10/200)</f>
        <v>0.05</v>
      </c>
      <c r="N66">
        <f>(11/200)</f>
        <v>5.5E-2</v>
      </c>
      <c r="P66">
        <f>(14/200)</f>
        <v>7.0000000000000007E-2</v>
      </c>
      <c r="Q66">
        <f>(15/200)</f>
        <v>7.4999999999999997E-2</v>
      </c>
      <c r="R66">
        <f>(13/200)</f>
        <v>6.5000000000000002E-2</v>
      </c>
      <c r="S66">
        <f>(13/200)</f>
        <v>6.5000000000000002E-2</v>
      </c>
      <c r="U66">
        <f>0.055+0.07</f>
        <v>0.125</v>
      </c>
      <c r="V66">
        <f>0.06+0.075</f>
        <v>0.13500000000000001</v>
      </c>
      <c r="W66">
        <f>0.05+0.065</f>
        <v>0.115</v>
      </c>
      <c r="X66">
        <f>0.055+0.065</f>
        <v>0.12</v>
      </c>
      <c r="Z66">
        <f>SQRT((ABS($A$67-$A$66)^2+(ABS($B$67-$B$66)^2)))</f>
        <v>15.411309284715212</v>
      </c>
      <c r="AA66">
        <f>SQRT((ABS($C$67-$C$66)^2+(ABS($D$67-$D$66)^2)))</f>
        <v>18.20998075228033</v>
      </c>
      <c r="AB66">
        <f>SQRT((ABS($E$67-$E$66)^2+(ABS($F$67-$F$66)^2)))</f>
        <v>15.941575494424386</v>
      </c>
      <c r="AC66">
        <f>SQRT((ABS($G$67-$G$66)^2+(ABS($H$67-$H$66)^2)))</f>
        <v>15.484288625685222</v>
      </c>
      <c r="AJ66">
        <f>1/0.125</f>
        <v>8</v>
      </c>
      <c r="AK66">
        <f>1/0.135</f>
        <v>7.4074074074074066</v>
      </c>
      <c r="AL66">
        <f>1/0.115</f>
        <v>8.695652173913043</v>
      </c>
      <c r="AM66">
        <f>1/0.12</f>
        <v>8.3333333333333339</v>
      </c>
      <c r="AO66">
        <f t="shared" si="20"/>
        <v>123.2904742777217</v>
      </c>
      <c r="AP66">
        <f t="shared" si="21"/>
        <v>134.88874631318762</v>
      </c>
      <c r="AQ66">
        <f t="shared" si="22"/>
        <v>138.62239560369031</v>
      </c>
      <c r="AR66">
        <f t="shared" si="23"/>
        <v>129.03573854737687</v>
      </c>
      <c r="AV66">
        <f>((0.055/0.125)*100)</f>
        <v>44</v>
      </c>
      <c r="AW66">
        <f>((0.06/0.135)*100)</f>
        <v>44.444444444444443</v>
      </c>
      <c r="AX66">
        <f>((0.05/0.115)*100)</f>
        <v>43.478260869565219</v>
      </c>
      <c r="AY66">
        <f>((0.055/0.12)*100)</f>
        <v>45.833333333333336</v>
      </c>
      <c r="BA66">
        <f>((0.07/0.125)*100)</f>
        <v>56.000000000000007</v>
      </c>
      <c r="BB66">
        <f>((0.075/0.135)*100)</f>
        <v>55.55555555555555</v>
      </c>
      <c r="BC66">
        <f>((0.065/0.115)*100)</f>
        <v>56.521739130434781</v>
      </c>
      <c r="BD66">
        <f>((0.065/0.12)*100)</f>
        <v>54.166666666666671</v>
      </c>
      <c r="BF66">
        <f>ABS($B$66-$D$66)</f>
        <v>2.54549</v>
      </c>
      <c r="BG66">
        <f>ABS($F$66-$H$66)</f>
        <v>3.4203589999999995</v>
      </c>
      <c r="BL66">
        <f>SQRT((ABS($A$66-$E$67)^2+(ABS($B$66-$F$67)^2)))</f>
        <v>2.3037322866785082</v>
      </c>
      <c r="BM66">
        <f>SQRT((ABS($C$66-$G$66)^2+(ABS($D$66-$H$66)^2)))</f>
        <v>1.5444745759390124</v>
      </c>
      <c r="BO66">
        <f>SQRT((ABS($A$66-$G$66)^2+(ABS($B$66-$H$66)^2)))</f>
        <v>9.8114533827433004</v>
      </c>
      <c r="BP66">
        <f>SQRT((ABS($C$66-$E$66)^2+(ABS($D$66-$F$66)^2)))</f>
        <v>10.42040363099261</v>
      </c>
      <c r="BR66">
        <f>DEGREES(ACOS((10.0302838374759^2+17.2701604621628^2-8.87673872049526^2)/(2*10.0302838374759*17.2701604621628)))</f>
        <v>22.503802683274131</v>
      </c>
      <c r="BS66">
        <f>DEGREES(ACOS((9.43392811086585^2+15.6417011852075^2-7.92035198535854^2)/(2*9.43392811086585*15.6417011852075)))</f>
        <v>23.362248990491118</v>
      </c>
      <c r="BU66">
        <v>11</v>
      </c>
      <c r="BV66">
        <v>0</v>
      </c>
      <c r="BW66">
        <v>3</v>
      </c>
      <c r="BX66">
        <v>6</v>
      </c>
      <c r="BY66">
        <v>12</v>
      </c>
      <c r="BZ66">
        <v>0</v>
      </c>
      <c r="CA66">
        <v>7</v>
      </c>
      <c r="CB66">
        <v>4</v>
      </c>
      <c r="CC66">
        <v>10</v>
      </c>
      <c r="CD66">
        <v>3</v>
      </c>
      <c r="CE66">
        <v>7</v>
      </c>
      <c r="CF66">
        <v>0</v>
      </c>
      <c r="CG66">
        <v>11</v>
      </c>
      <c r="CH66">
        <v>6</v>
      </c>
      <c r="CI66">
        <v>3</v>
      </c>
      <c r="CJ66">
        <v>0</v>
      </c>
      <c r="CL66">
        <v>14</v>
      </c>
      <c r="CM66">
        <v>2</v>
      </c>
      <c r="CN66">
        <v>7</v>
      </c>
      <c r="CO66">
        <v>8</v>
      </c>
      <c r="CP66">
        <v>15</v>
      </c>
      <c r="CQ66">
        <v>4</v>
      </c>
      <c r="CR66">
        <v>8</v>
      </c>
      <c r="CS66">
        <v>9</v>
      </c>
      <c r="CT66">
        <v>13</v>
      </c>
      <c r="CU66">
        <v>7</v>
      </c>
      <c r="CV66">
        <v>8</v>
      </c>
      <c r="CW66">
        <v>3</v>
      </c>
      <c r="CX66">
        <v>13</v>
      </c>
      <c r="CY66">
        <v>8</v>
      </c>
      <c r="CZ66">
        <v>5</v>
      </c>
      <c r="DA66">
        <v>3</v>
      </c>
      <c r="DC66">
        <f>((0/11)*100)</f>
        <v>0</v>
      </c>
      <c r="DD66">
        <f>((3/11)*100)</f>
        <v>27.27272727272727</v>
      </c>
      <c r="DE66">
        <f>((6/11)*100)</f>
        <v>54.54545454545454</v>
      </c>
      <c r="DF66">
        <f>((0/12)*100)</f>
        <v>0</v>
      </c>
      <c r="DG66">
        <f>((7/12)*100)</f>
        <v>58.333333333333336</v>
      </c>
      <c r="DH66">
        <f>((4/12)*100)</f>
        <v>33.333333333333329</v>
      </c>
      <c r="DI66">
        <f>((3/10)*100)</f>
        <v>30</v>
      </c>
      <c r="DJ66">
        <f>((7/10)*100)</f>
        <v>70</v>
      </c>
      <c r="DK66">
        <f>((0/10)*100)</f>
        <v>0</v>
      </c>
      <c r="DL66">
        <f>((6/11)*100)</f>
        <v>54.54545454545454</v>
      </c>
      <c r="DM66">
        <f>((3/11)*100)</f>
        <v>27.27272727272727</v>
      </c>
      <c r="DN66">
        <f>((0/11)*100)</f>
        <v>0</v>
      </c>
      <c r="DP66">
        <f>((2/14)*100)</f>
        <v>14.285714285714285</v>
      </c>
      <c r="DQ66">
        <f>((7/14)*100)</f>
        <v>50</v>
      </c>
      <c r="DR66">
        <f>((8/14)*100)</f>
        <v>57.142857142857139</v>
      </c>
      <c r="DS66">
        <f>((4/15)*100)</f>
        <v>26.666666666666668</v>
      </c>
      <c r="DT66">
        <f>((8/15)*100)</f>
        <v>53.333333333333336</v>
      </c>
      <c r="DU66">
        <f>((9/15)*100)</f>
        <v>60</v>
      </c>
      <c r="DV66">
        <f>((7/13)*100)</f>
        <v>53.846153846153847</v>
      </c>
      <c r="DW66">
        <f>((8/13)*100)</f>
        <v>61.53846153846154</v>
      </c>
      <c r="DX66">
        <f>((3/13)*100)</f>
        <v>23.076923076923077</v>
      </c>
      <c r="DY66">
        <f>((8/13)*100)</f>
        <v>61.53846153846154</v>
      </c>
      <c r="DZ66">
        <f>((5/13)*100)</f>
        <v>38.461538461538467</v>
      </c>
      <c r="EA66">
        <f>((3/13)*100)</f>
        <v>23.076923076923077</v>
      </c>
    </row>
    <row r="67" spans="1:131" x14ac:dyDescent="0.25">
      <c r="A67">
        <v>73.935930000000013</v>
      </c>
      <c r="B67">
        <v>10.108504</v>
      </c>
      <c r="C67">
        <v>68.799310000000006</v>
      </c>
      <c r="D67">
        <v>7.9889720000000004</v>
      </c>
      <c r="E67">
        <v>56.703170000000007</v>
      </c>
      <c r="F67">
        <v>10.54964</v>
      </c>
      <c r="G67">
        <v>64.578215999999998</v>
      </c>
      <c r="H67">
        <v>6.8810669999999998</v>
      </c>
      <c r="K67">
        <f>(11/200)</f>
        <v>5.5E-2</v>
      </c>
      <c r="L67">
        <f>(12/200)</f>
        <v>0.06</v>
      </c>
      <c r="M67">
        <f>(10/200)</f>
        <v>0.05</v>
      </c>
      <c r="N67">
        <f>(10/200)</f>
        <v>0.05</v>
      </c>
      <c r="P67">
        <f>(15/200)</f>
        <v>7.4999999999999997E-2</v>
      </c>
      <c r="Q67">
        <f>(13/200)</f>
        <v>6.5000000000000002E-2</v>
      </c>
      <c r="R67">
        <f>(14/200)</f>
        <v>7.0000000000000007E-2</v>
      </c>
      <c r="S67">
        <f>(13/200)</f>
        <v>6.5000000000000002E-2</v>
      </c>
      <c r="U67">
        <f>0.055+0.075</f>
        <v>0.13</v>
      </c>
      <c r="V67">
        <f>0.06+0.065</f>
        <v>0.125</v>
      </c>
      <c r="W67">
        <f>0.05+0.07</f>
        <v>0.12000000000000001</v>
      </c>
      <c r="X67">
        <f>0.05+0.065</f>
        <v>0.115</v>
      </c>
      <c r="Z67">
        <f>SQRT((ABS($A$68-$A$67)^2+(ABS($B$68-$B$67)^2)))</f>
        <v>13.631509679510804</v>
      </c>
      <c r="AA67">
        <f>SQRT((ABS($C$68-$C$67)^2+(ABS($D$68-$D$67)^2)))</f>
        <v>11.458495241039374</v>
      </c>
      <c r="AB67">
        <f>SQRT((ABS($E$68-$E$67)^2+(ABS($F$68-$F$67)^2)))</f>
        <v>15.612634091370655</v>
      </c>
      <c r="AC67">
        <f>SQRT((ABS($G$68-$G$67)^2+(ABS($H$68-$H$67)^2)))</f>
        <v>13.274407055888149</v>
      </c>
      <c r="AJ67">
        <f>1/0.13</f>
        <v>7.6923076923076916</v>
      </c>
      <c r="AK67">
        <f>1/0.125</f>
        <v>8</v>
      </c>
      <c r="AL67">
        <f>1/0.12</f>
        <v>8.3333333333333339</v>
      </c>
      <c r="AM67">
        <f>1/0.115</f>
        <v>8.695652173913043</v>
      </c>
      <c r="AO67">
        <f t="shared" si="20"/>
        <v>104.85776676546772</v>
      </c>
      <c r="AP67">
        <f t="shared" si="21"/>
        <v>91.667961928314995</v>
      </c>
      <c r="AQ67">
        <f t="shared" si="22"/>
        <v>130.10528409475546</v>
      </c>
      <c r="AR67">
        <f t="shared" si="23"/>
        <v>115.42962657294042</v>
      </c>
      <c r="AV67">
        <f>((0.055/0.13)*100)</f>
        <v>42.307692307692307</v>
      </c>
      <c r="AW67">
        <f>((0.06/0.125)*100)</f>
        <v>48</v>
      </c>
      <c r="AX67">
        <f>((0.05/0.12)*100)</f>
        <v>41.666666666666671</v>
      </c>
      <c r="AY67">
        <f>((0.05/0.115)*100)</f>
        <v>43.478260869565219</v>
      </c>
      <c r="BA67">
        <f>((0.075/0.13)*100)</f>
        <v>57.692307692307686</v>
      </c>
      <c r="BB67">
        <f>((0.065/0.125)*100)</f>
        <v>52</v>
      </c>
      <c r="BC67">
        <f>((0.07/0.12)*100)</f>
        <v>58.333333333333336</v>
      </c>
      <c r="BD67">
        <f>((0.065/0.115)*100)</f>
        <v>56.521739130434781</v>
      </c>
      <c r="BF67">
        <f>ABS($B$67-$D$67)</f>
        <v>2.1195319999999995</v>
      </c>
      <c r="BG67">
        <f>ABS($F$67-$H$67)</f>
        <v>3.6685730000000003</v>
      </c>
      <c r="BL67">
        <f>SQRT((ABS($A$67-$E$68)^2+(ABS($B$67-$F$68)^2)))</f>
        <v>1.89294656534964</v>
      </c>
      <c r="BM67">
        <f>SQRT((ABS($C$67-$G$67)^2+(ABS($D$67-$H$67)^2)))</f>
        <v>4.3640678324083213</v>
      </c>
      <c r="BO67">
        <f>SQRT((ABS($A$67-$G$67)^2+(ABS($B$67-$H$67)^2)))</f>
        <v>9.8986443968235012</v>
      </c>
      <c r="BP67">
        <f>SQRT((ABS($C$67-$E$67)^2+(ABS($D$67-$F$67)^2)))</f>
        <v>12.364207354530413</v>
      </c>
      <c r="BR67">
        <f>DEGREES(ACOS((8.88169810189746^2+15.5846803347652^2-9.12833939512359^2)/(2*8.88169810189746*15.5846803347652)))</f>
        <v>30.536868685673141</v>
      </c>
      <c r="BS67">
        <f>DEGREES(ACOS((9.40547644515179^2+17.2795890422359^2-9.53911893970428^2)/(2*9.40547644515179*17.2795890422359)))</f>
        <v>24.383466098299561</v>
      </c>
      <c r="BU67">
        <v>11</v>
      </c>
      <c r="BV67">
        <v>0</v>
      </c>
      <c r="BW67">
        <v>1</v>
      </c>
      <c r="BX67">
        <v>8</v>
      </c>
      <c r="BY67">
        <v>12</v>
      </c>
      <c r="BZ67">
        <v>0</v>
      </c>
      <c r="CA67">
        <v>8</v>
      </c>
      <c r="CB67">
        <v>3</v>
      </c>
      <c r="CC67">
        <v>10</v>
      </c>
      <c r="CD67">
        <v>1</v>
      </c>
      <c r="CE67">
        <v>8</v>
      </c>
      <c r="CF67">
        <v>0</v>
      </c>
      <c r="CG67">
        <v>10</v>
      </c>
      <c r="CH67">
        <v>8</v>
      </c>
      <c r="CI67">
        <v>1</v>
      </c>
      <c r="CJ67">
        <v>0</v>
      </c>
      <c r="CL67">
        <v>15</v>
      </c>
      <c r="CM67">
        <v>3</v>
      </c>
      <c r="CN67">
        <v>6</v>
      </c>
      <c r="CO67">
        <v>10</v>
      </c>
      <c r="CP67">
        <v>13</v>
      </c>
      <c r="CQ67">
        <v>2</v>
      </c>
      <c r="CR67">
        <v>10</v>
      </c>
      <c r="CS67">
        <v>5</v>
      </c>
      <c r="CT67">
        <v>14</v>
      </c>
      <c r="CU67">
        <v>6</v>
      </c>
      <c r="CV67">
        <v>10</v>
      </c>
      <c r="CW67">
        <v>3</v>
      </c>
      <c r="CX67">
        <v>13</v>
      </c>
      <c r="CY67">
        <v>10</v>
      </c>
      <c r="CZ67">
        <v>4</v>
      </c>
      <c r="DA67">
        <v>3</v>
      </c>
      <c r="DC67">
        <f>((0/11)*100)</f>
        <v>0</v>
      </c>
      <c r="DD67">
        <f>((1/11)*100)</f>
        <v>9.0909090909090917</v>
      </c>
      <c r="DE67">
        <f>((8/11)*100)</f>
        <v>72.727272727272734</v>
      </c>
      <c r="DF67">
        <f>((0/12)*100)</f>
        <v>0</v>
      </c>
      <c r="DG67">
        <f>((8/12)*100)</f>
        <v>66.666666666666657</v>
      </c>
      <c r="DH67">
        <f>((3/12)*100)</f>
        <v>25</v>
      </c>
      <c r="DI67">
        <f>((1/10)*100)</f>
        <v>10</v>
      </c>
      <c r="DJ67">
        <f>((8/10)*100)</f>
        <v>80</v>
      </c>
      <c r="DK67">
        <f>((0/10)*100)</f>
        <v>0</v>
      </c>
      <c r="DL67">
        <f>((8/10)*100)</f>
        <v>80</v>
      </c>
      <c r="DM67">
        <f>((1/10)*100)</f>
        <v>10</v>
      </c>
      <c r="DN67">
        <f>((0/10)*100)</f>
        <v>0</v>
      </c>
      <c r="DP67">
        <f>((3/15)*100)</f>
        <v>20</v>
      </c>
      <c r="DQ67">
        <f>((6/15)*100)</f>
        <v>40</v>
      </c>
      <c r="DR67">
        <f>((10/15)*100)</f>
        <v>66.666666666666657</v>
      </c>
      <c r="DS67">
        <f>((2/13)*100)</f>
        <v>15.384615384615385</v>
      </c>
      <c r="DT67">
        <f>((10/13)*100)</f>
        <v>76.923076923076934</v>
      </c>
      <c r="DU67">
        <f>((5/13)*100)</f>
        <v>38.461538461538467</v>
      </c>
      <c r="DV67">
        <f>((6/14)*100)</f>
        <v>42.857142857142854</v>
      </c>
      <c r="DW67">
        <f>((10/14)*100)</f>
        <v>71.428571428571431</v>
      </c>
      <c r="DX67">
        <f>((3/14)*100)</f>
        <v>21.428571428571427</v>
      </c>
      <c r="DY67">
        <f>((10/13)*100)</f>
        <v>76.923076923076934</v>
      </c>
      <c r="DZ67">
        <f>((4/13)*100)</f>
        <v>30.76923076923077</v>
      </c>
      <c r="EA67">
        <f>((3/13)*100)</f>
        <v>23.076923076923077</v>
      </c>
    </row>
    <row r="68" spans="1:131" x14ac:dyDescent="0.25">
      <c r="A68">
        <v>87.556904000000003</v>
      </c>
      <c r="B68">
        <v>9.5726650000000006</v>
      </c>
      <c r="C68">
        <v>80.249581000000006</v>
      </c>
      <c r="D68">
        <v>7.554913</v>
      </c>
      <c r="E68">
        <v>72.307035000000013</v>
      </c>
      <c r="F68">
        <v>11.072842</v>
      </c>
      <c r="G68">
        <v>77.848838000000001</v>
      </c>
      <c r="H68">
        <v>7.1980440000000003</v>
      </c>
      <c r="K68">
        <f>(11/200)</f>
        <v>5.5E-2</v>
      </c>
      <c r="L68">
        <f>(12/200)</f>
        <v>0.06</v>
      </c>
      <c r="M68">
        <f>(12/200)</f>
        <v>0.06</v>
      </c>
      <c r="N68">
        <f>(10/200)</f>
        <v>0.05</v>
      </c>
      <c r="P68">
        <f>(14/200)</f>
        <v>7.0000000000000007E-2</v>
      </c>
      <c r="Q68">
        <f>(13/200)</f>
        <v>6.5000000000000002E-2</v>
      </c>
      <c r="R68">
        <f>(12/200)</f>
        <v>0.06</v>
      </c>
      <c r="S68">
        <f>(13/200)</f>
        <v>6.5000000000000002E-2</v>
      </c>
      <c r="U68">
        <f>0.055+0.07</f>
        <v>0.125</v>
      </c>
      <c r="V68">
        <f>0.06+0.065</f>
        <v>0.125</v>
      </c>
      <c r="W68">
        <f>0.06+0.06</f>
        <v>0.12</v>
      </c>
      <c r="X68">
        <f>0.05+0.065</f>
        <v>0.115</v>
      </c>
      <c r="Z68">
        <f>SQRT((ABS($A$69-$A$68)^2+(ABS($B$69-$B$68)^2)))</f>
        <v>16.494702651082775</v>
      </c>
      <c r="AA68">
        <f>SQRT((ABS($C$69-$C$68)^2+(ABS($D$69-$D$68)^2)))</f>
        <v>15.400979172895276</v>
      </c>
      <c r="AB68">
        <f>SQRT((ABS($E$69-$E$68)^2+(ABS($F$69-$F$68)^2)))</f>
        <v>12.312924163417268</v>
      </c>
      <c r="AC68">
        <f>SQRT((ABS($G$69-$G$68)^2+(ABS($H$69-$H$68)^2)))</f>
        <v>13.872494685638641</v>
      </c>
      <c r="AJ68">
        <f>1/0.125</f>
        <v>8</v>
      </c>
      <c r="AK68">
        <f>1/0.125</f>
        <v>8</v>
      </c>
      <c r="AL68">
        <f>1/0.12</f>
        <v>8.3333333333333339</v>
      </c>
      <c r="AM68">
        <f>1/0.115</f>
        <v>8.695652173913043</v>
      </c>
      <c r="AO68">
        <f t="shared" si="20"/>
        <v>131.9576212086622</v>
      </c>
      <c r="AP68">
        <f t="shared" si="21"/>
        <v>123.20783338316221</v>
      </c>
      <c r="AQ68">
        <f t="shared" si="22"/>
        <v>102.60770136181057</v>
      </c>
      <c r="AR68">
        <f t="shared" si="23"/>
        <v>120.63038857077078</v>
      </c>
      <c r="AV68">
        <f>((0.055/0.125)*100)</f>
        <v>44</v>
      </c>
      <c r="AW68">
        <f>((0.06/0.125)*100)</f>
        <v>48</v>
      </c>
      <c r="AX68">
        <f>((0.06/0.12)*100)</f>
        <v>50</v>
      </c>
      <c r="AY68">
        <f>((0.05/0.115)*100)</f>
        <v>43.478260869565219</v>
      </c>
      <c r="BA68">
        <f>((0.07/0.125)*100)</f>
        <v>56.000000000000007</v>
      </c>
      <c r="BB68">
        <f>((0.065/0.125)*100)</f>
        <v>52</v>
      </c>
      <c r="BC68">
        <f>((0.06/0.12)*100)</f>
        <v>50</v>
      </c>
      <c r="BD68">
        <f>((0.065/0.115)*100)</f>
        <v>56.521739130434781</v>
      </c>
      <c r="BF68">
        <f>ABS($B$68-$D$68)</f>
        <v>2.0177520000000007</v>
      </c>
      <c r="BG68">
        <f>ABS($F$68-$H$68)</f>
        <v>3.8747979999999993</v>
      </c>
      <c r="BL68">
        <f>SQRT((ABS($A$68-$E$69)^2+(ABS($B$68-$F$69)^2)))</f>
        <v>3.0287757971637617</v>
      </c>
      <c r="BM68">
        <f>SQRT((ABS($C$68-$G$68)^2+(ABS($D$68-$H$68)^2)))</f>
        <v>2.4271222538656816</v>
      </c>
      <c r="BO68">
        <f>SQRT((ABS($A$68-$G$68)^2+(ABS($B$68-$H$68)^2)))</f>
        <v>9.9942668742633174</v>
      </c>
      <c r="BP68">
        <f>SQRT((ABS($C$68-$E$68)^2+(ABS($D$68-$F$68)^2)))</f>
        <v>8.68676357518477</v>
      </c>
      <c r="BR68">
        <f>DEGREES(ACOS((7.74851980074077^2+14.968822126303^2-8.73030683969293^2)/(2*7.74851980074077*14.968822126303)))</f>
        <v>26.340775309939776</v>
      </c>
      <c r="BS68">
        <f>DEGREES(ACOS((7.59423501839783^2+25.171457307164^2-18.7245434544791^2)/(2*7.59423501839783*25.171457307164)))</f>
        <v>26.993345180365448</v>
      </c>
      <c r="BU68">
        <v>11</v>
      </c>
      <c r="BV68">
        <v>0</v>
      </c>
      <c r="BW68">
        <v>0</v>
      </c>
      <c r="BX68">
        <v>10</v>
      </c>
      <c r="BY68">
        <v>12</v>
      </c>
      <c r="BZ68">
        <v>0</v>
      </c>
      <c r="CA68">
        <v>11</v>
      </c>
      <c r="CB68">
        <v>1</v>
      </c>
      <c r="CC68">
        <v>12</v>
      </c>
      <c r="CD68">
        <v>0</v>
      </c>
      <c r="CE68">
        <v>11</v>
      </c>
      <c r="CF68">
        <v>0</v>
      </c>
      <c r="CG68">
        <v>10</v>
      </c>
      <c r="CH68">
        <v>10</v>
      </c>
      <c r="CI68">
        <v>0</v>
      </c>
      <c r="CJ68">
        <v>0</v>
      </c>
      <c r="CL68">
        <v>14</v>
      </c>
      <c r="CM68">
        <v>2</v>
      </c>
      <c r="CN68">
        <v>2</v>
      </c>
      <c r="CO68">
        <v>12</v>
      </c>
      <c r="CP68">
        <v>13</v>
      </c>
      <c r="CQ68">
        <v>2</v>
      </c>
      <c r="CR68">
        <v>11</v>
      </c>
      <c r="CS68">
        <v>4</v>
      </c>
      <c r="CT68">
        <v>12</v>
      </c>
      <c r="CU68">
        <v>2</v>
      </c>
      <c r="CV68">
        <v>11</v>
      </c>
      <c r="CW68">
        <v>2</v>
      </c>
      <c r="CX68">
        <v>13</v>
      </c>
      <c r="CY68">
        <v>12</v>
      </c>
      <c r="CZ68">
        <v>2</v>
      </c>
      <c r="DA68">
        <v>1</v>
      </c>
      <c r="DC68">
        <f>((0/11)*100)</f>
        <v>0</v>
      </c>
      <c r="DD68">
        <f>((0/11)*100)</f>
        <v>0</v>
      </c>
      <c r="DE68">
        <f>((10/11)*100)</f>
        <v>90.909090909090907</v>
      </c>
      <c r="DF68">
        <f>((0/12)*100)</f>
        <v>0</v>
      </c>
      <c r="DG68">
        <f>((11/12)*100)</f>
        <v>91.666666666666657</v>
      </c>
      <c r="DH68">
        <f>((1/12)*100)</f>
        <v>8.3333333333333321</v>
      </c>
      <c r="DI68">
        <f>((0/12)*100)</f>
        <v>0</v>
      </c>
      <c r="DJ68">
        <f>((11/12)*100)</f>
        <v>91.666666666666657</v>
      </c>
      <c r="DK68">
        <f>((0/12)*100)</f>
        <v>0</v>
      </c>
      <c r="DL68">
        <f>((10/10)*100)</f>
        <v>100</v>
      </c>
      <c r="DM68">
        <f>((0/10)*100)</f>
        <v>0</v>
      </c>
      <c r="DN68">
        <f>((0/10)*100)</f>
        <v>0</v>
      </c>
      <c r="DP68">
        <f>((2/14)*100)</f>
        <v>14.285714285714285</v>
      </c>
      <c r="DQ68">
        <f>((2/14)*100)</f>
        <v>14.285714285714285</v>
      </c>
      <c r="DR68">
        <f>((12/14)*100)</f>
        <v>85.714285714285708</v>
      </c>
      <c r="DS68">
        <f>((2/13)*100)</f>
        <v>15.384615384615385</v>
      </c>
      <c r="DT68">
        <f>((11/13)*100)</f>
        <v>84.615384615384613</v>
      </c>
      <c r="DU68">
        <f>((4/13)*100)</f>
        <v>30.76923076923077</v>
      </c>
      <c r="DV68">
        <f>((2/12)*100)</f>
        <v>16.666666666666664</v>
      </c>
      <c r="DW68">
        <f>((11/12)*100)</f>
        <v>91.666666666666657</v>
      </c>
      <c r="DX68">
        <f>((2/12)*100)</f>
        <v>16.666666666666664</v>
      </c>
      <c r="DY68">
        <f>((12/13)*100)</f>
        <v>92.307692307692307</v>
      </c>
      <c r="DZ68">
        <f>((2/13)*100)</f>
        <v>15.384615384615385</v>
      </c>
      <c r="EA68">
        <f>((1/13)*100)</f>
        <v>7.6923076923076925</v>
      </c>
    </row>
    <row r="69" spans="1:131" x14ac:dyDescent="0.25">
      <c r="A69">
        <v>104.04023000000001</v>
      </c>
      <c r="B69">
        <v>10.185184</v>
      </c>
      <c r="C69">
        <v>95.650258000000008</v>
      </c>
      <c r="D69">
        <v>7.6513879999999999</v>
      </c>
      <c r="E69">
        <v>84.586346000000006</v>
      </c>
      <c r="F69">
        <v>10.163653999999999</v>
      </c>
      <c r="G69">
        <v>91.719494000000012</v>
      </c>
      <c r="H69">
        <v>6.9721880000000001</v>
      </c>
      <c r="K69">
        <f>(11/200)</f>
        <v>5.5E-2</v>
      </c>
      <c r="L69">
        <f>(11/200)</f>
        <v>5.5E-2</v>
      </c>
      <c r="M69">
        <f>(13/200)</f>
        <v>6.5000000000000002E-2</v>
      </c>
      <c r="N69" s="1">
        <f>(10/200)</f>
        <v>0.05</v>
      </c>
      <c r="P69">
        <f>(14/200)</f>
        <v>7.0000000000000007E-2</v>
      </c>
      <c r="Q69">
        <f>(13/200)</f>
        <v>6.5000000000000002E-2</v>
      </c>
      <c r="R69">
        <f>(13/200)</f>
        <v>6.5000000000000002E-2</v>
      </c>
      <c r="S69">
        <f>(15/200)</f>
        <v>7.4999999999999997E-2</v>
      </c>
      <c r="U69">
        <f>0.055+0.07</f>
        <v>0.125</v>
      </c>
      <c r="V69">
        <f>0.055+0.065</f>
        <v>0.12</v>
      </c>
      <c r="W69">
        <f>0.065+0.065</f>
        <v>0.13</v>
      </c>
      <c r="X69" s="1">
        <f>0.05+0.075</f>
        <v>0.125</v>
      </c>
      <c r="Z69">
        <f>SQRT((ABS($A$70-$A$69)^2+(ABS($B$70-$B$69)^2)))</f>
        <v>16.878733305218645</v>
      </c>
      <c r="AA69">
        <f>SQRT((ABS($C$70-$C$69)^2+(ABS($D$70-$D$69)^2)))</f>
        <v>16.757339387797458</v>
      </c>
      <c r="AB69">
        <f>SQRT((ABS($E$70-$E$69)^2+(ABS($F$70-$F$69)^2)))</f>
        <v>15.883208225890545</v>
      </c>
      <c r="AC69" s="1">
        <f>SQRT((ABS($G$70-$G$69)^2+(ABS($H$70-$H$69)^2)))</f>
        <v>15.641701185207495</v>
      </c>
      <c r="AJ69">
        <f>1/0.125</f>
        <v>8</v>
      </c>
      <c r="AK69">
        <f>1/0.12</f>
        <v>8.3333333333333339</v>
      </c>
      <c r="AL69">
        <f>1/0.13</f>
        <v>7.6923076923076916</v>
      </c>
      <c r="AM69" s="1">
        <f>1/0.125</f>
        <v>8</v>
      </c>
      <c r="AO69">
        <f t="shared" si="20"/>
        <v>135.02986644174916</v>
      </c>
      <c r="AP69">
        <f t="shared" si="21"/>
        <v>139.64449489831216</v>
      </c>
      <c r="AQ69">
        <f t="shared" si="22"/>
        <v>122.17852481454266</v>
      </c>
      <c r="AR69" s="1">
        <f t="shared" si="23"/>
        <v>125.13360948165996</v>
      </c>
      <c r="AV69">
        <f>((0.055/0.125)*100)</f>
        <v>44</v>
      </c>
      <c r="AW69">
        <f>((0.055/0.12)*100)</f>
        <v>45.833333333333336</v>
      </c>
      <c r="AX69">
        <f>((0.065/0.13)*100)</f>
        <v>50</v>
      </c>
      <c r="AY69" s="1">
        <f>((0.05/0.125)*100)</f>
        <v>40</v>
      </c>
      <c r="BA69">
        <f>((0.07/0.125)*100)</f>
        <v>56.000000000000007</v>
      </c>
      <c r="BB69">
        <f>((0.065/0.12)*100)</f>
        <v>54.166666666666671</v>
      </c>
      <c r="BC69">
        <f>((0.065/0.13)*100)</f>
        <v>50</v>
      </c>
      <c r="BD69" s="1">
        <f>((0.075/0.125)*100)</f>
        <v>60</v>
      </c>
      <c r="BF69">
        <f>ABS($B$69-$D$69)</f>
        <v>2.5337959999999997</v>
      </c>
      <c r="BG69">
        <f>ABS($F$69-$H$69)</f>
        <v>3.1914659999999992</v>
      </c>
      <c r="BL69">
        <f>SQRT((ABS($A$69-$E$70)^2+(ABS($B$69-$F$70)^2)))</f>
        <v>3.5889364848825327</v>
      </c>
      <c r="BM69">
        <f>SQRT((ABS($C$69-$G$69)^2+(ABS($D$69-$H$69)^2)))</f>
        <v>3.9890121914699597</v>
      </c>
      <c r="BO69">
        <f>SQRT((ABS($A$69-$G$69)^2+(ABS($B$69-$H$69)^2)))</f>
        <v>12.732787553309445</v>
      </c>
      <c r="BP69">
        <f>SQRT((ABS($C$69-$E$69)^2+(ABS($D$69-$F$69)^2)))</f>
        <v>11.345555482148066</v>
      </c>
      <c r="BR69">
        <f>DEGREES(ACOS((9.32628940008373^2+15.6389758096529^2-8.36164142806978^2)/(2*9.32628940008373*15.6389758096529)))</f>
        <v>26.24292518324464</v>
      </c>
      <c r="BS69">
        <f>DEGREES(ACOS((6.11468961247666^2+11.7512605991511^2-7.31830591456316^2)/(2*6.11468961247666*11.7512605991511)))</f>
        <v>31.962035728670106</v>
      </c>
      <c r="BU69">
        <v>11</v>
      </c>
      <c r="BV69">
        <v>0</v>
      </c>
      <c r="BW69">
        <v>1</v>
      </c>
      <c r="BX69">
        <v>10</v>
      </c>
      <c r="BY69">
        <v>11</v>
      </c>
      <c r="BZ69">
        <v>0</v>
      </c>
      <c r="CA69">
        <v>10</v>
      </c>
      <c r="CB69">
        <v>0</v>
      </c>
      <c r="CC69">
        <v>13</v>
      </c>
      <c r="CD69">
        <v>1</v>
      </c>
      <c r="CE69">
        <v>10</v>
      </c>
      <c r="CF69">
        <v>0</v>
      </c>
      <c r="CG69">
        <v>10</v>
      </c>
      <c r="CH69">
        <v>10</v>
      </c>
      <c r="CI69">
        <v>0</v>
      </c>
      <c r="CJ69">
        <v>0</v>
      </c>
      <c r="CL69">
        <v>14</v>
      </c>
      <c r="CM69">
        <v>3</v>
      </c>
      <c r="CN69">
        <v>2</v>
      </c>
      <c r="CO69">
        <v>14</v>
      </c>
      <c r="CP69">
        <v>13</v>
      </c>
      <c r="CQ69">
        <v>2</v>
      </c>
      <c r="CR69">
        <v>12</v>
      </c>
      <c r="CS69">
        <v>3</v>
      </c>
      <c r="CT69">
        <v>13</v>
      </c>
      <c r="CU69">
        <v>2</v>
      </c>
      <c r="CV69">
        <v>12</v>
      </c>
      <c r="CW69">
        <v>3</v>
      </c>
      <c r="CX69">
        <v>15</v>
      </c>
      <c r="CY69">
        <v>14</v>
      </c>
      <c r="CZ69">
        <v>4</v>
      </c>
      <c r="DA69">
        <v>2</v>
      </c>
      <c r="DC69">
        <f>((0/11)*100)</f>
        <v>0</v>
      </c>
      <c r="DD69">
        <f>((1/11)*100)</f>
        <v>9.0909090909090917</v>
      </c>
      <c r="DE69">
        <f>((10/11)*100)</f>
        <v>90.909090909090907</v>
      </c>
      <c r="DF69">
        <f>((0/11)*100)</f>
        <v>0</v>
      </c>
      <c r="DG69">
        <f>((10/11)*100)</f>
        <v>90.909090909090907</v>
      </c>
      <c r="DH69">
        <f>((0/11)*100)</f>
        <v>0</v>
      </c>
      <c r="DI69">
        <f>((1/13)*100)</f>
        <v>7.6923076923076925</v>
      </c>
      <c r="DJ69">
        <f>((10/13)*100)</f>
        <v>76.923076923076934</v>
      </c>
      <c r="DK69">
        <f>((0/13)*100)</f>
        <v>0</v>
      </c>
      <c r="DL69">
        <f>((10/10)*100)</f>
        <v>100</v>
      </c>
      <c r="DM69">
        <f>((0/10)*100)</f>
        <v>0</v>
      </c>
      <c r="DN69">
        <f>((0/10)*100)</f>
        <v>0</v>
      </c>
      <c r="DP69">
        <f>((3/14)*100)</f>
        <v>21.428571428571427</v>
      </c>
      <c r="DQ69">
        <f>((2/14)*100)</f>
        <v>14.285714285714285</v>
      </c>
      <c r="DR69">
        <f>((14/14)*100)</f>
        <v>100</v>
      </c>
      <c r="DS69">
        <f>((2/13)*100)</f>
        <v>15.384615384615385</v>
      </c>
      <c r="DT69">
        <f>((12/13)*100)</f>
        <v>92.307692307692307</v>
      </c>
      <c r="DU69">
        <f>((3/13)*100)</f>
        <v>23.076923076923077</v>
      </c>
      <c r="DV69">
        <f>((2/13)*100)</f>
        <v>15.384615384615385</v>
      </c>
      <c r="DW69">
        <f>((12/13)*100)</f>
        <v>92.307692307692307</v>
      </c>
      <c r="DX69">
        <f>((3/13)*100)</f>
        <v>23.076923076923077</v>
      </c>
      <c r="DY69">
        <f>((14/15)*100)</f>
        <v>93.333333333333329</v>
      </c>
      <c r="DZ69">
        <f>((4/15)*100)</f>
        <v>26.666666666666668</v>
      </c>
      <c r="EA69">
        <f>((2/15)*100)</f>
        <v>13.333333333333334</v>
      </c>
    </row>
    <row r="70" spans="1:131" x14ac:dyDescent="0.25">
      <c r="A70">
        <v>120.91328100000001</v>
      </c>
      <c r="B70">
        <v>9.7472480000000008</v>
      </c>
      <c r="C70">
        <v>112.40709000000001</v>
      </c>
      <c r="D70">
        <v>7.5209859999999997</v>
      </c>
      <c r="E70">
        <v>100.46582500000001</v>
      </c>
      <c r="F70">
        <v>10.507820000000001</v>
      </c>
      <c r="G70" s="1">
        <v>107.356843</v>
      </c>
      <c r="H70" s="1">
        <v>6.6032270000000004</v>
      </c>
      <c r="K70">
        <f>(10/200)</f>
        <v>0.05</v>
      </c>
      <c r="L70">
        <f>(11/200)</f>
        <v>5.5E-2</v>
      </c>
      <c r="M70">
        <f>(12/200)</f>
        <v>0.06</v>
      </c>
      <c r="N70" s="1">
        <f>(13/200)</f>
        <v>6.5000000000000002E-2</v>
      </c>
      <c r="P70">
        <f>(16/200)</f>
        <v>0.08</v>
      </c>
      <c r="Q70">
        <f>(14/200)</f>
        <v>7.0000000000000007E-2</v>
      </c>
      <c r="R70">
        <f>(13/200)</f>
        <v>6.5000000000000002E-2</v>
      </c>
      <c r="S70" s="1">
        <f>(16/200)</f>
        <v>0.08</v>
      </c>
      <c r="U70">
        <f>0.05+0.08</f>
        <v>0.13</v>
      </c>
      <c r="V70">
        <f>0.055+0.07</f>
        <v>0.125</v>
      </c>
      <c r="W70">
        <f>0.06+0.065</f>
        <v>0.125</v>
      </c>
      <c r="X70" s="1">
        <f>0.065+0.08</f>
        <v>0.14500000000000002</v>
      </c>
      <c r="Z70">
        <f>SQRT((ABS($A$71-$A$70)^2+(ABS($B$71-$B$70)^2)))</f>
        <v>13.165380447145198</v>
      </c>
      <c r="AA70">
        <f>SQRT((ABS($C$71-$C$70)^2+(ABS($D$71-$D$70)^2)))</f>
        <v>15.113020644940079</v>
      </c>
      <c r="AB70">
        <f>SQRT((ABS($E$71-$E$70)^2+(ABS($F$71-$F$70)^2)))</f>
        <v>15.552268622175228</v>
      </c>
      <c r="AC70" s="1">
        <f>SQRT((ABS($G$71-$G$70)^2+(ABS($H$71-$H$70)^2)))</f>
        <v>17.279589042235941</v>
      </c>
      <c r="AJ70">
        <f>1/0.13</f>
        <v>7.6923076923076916</v>
      </c>
      <c r="AK70">
        <f>1/0.125</f>
        <v>8</v>
      </c>
      <c r="AL70">
        <f>1/0.125</f>
        <v>8</v>
      </c>
      <c r="AM70" s="1">
        <f>1/0.145</f>
        <v>6.8965517241379315</v>
      </c>
      <c r="AO70">
        <f t="shared" si="20"/>
        <v>101.27215728573229</v>
      </c>
      <c r="AP70">
        <f t="shared" si="21"/>
        <v>120.90416515952063</v>
      </c>
      <c r="AQ70">
        <f t="shared" si="22"/>
        <v>124.41814897740183</v>
      </c>
      <c r="AR70" s="1">
        <f t="shared" si="23"/>
        <v>119.16957960162716</v>
      </c>
      <c r="AV70">
        <f>((0.05/0.13)*100)</f>
        <v>38.461538461538467</v>
      </c>
      <c r="AW70">
        <f>((0.055/0.125)*100)</f>
        <v>44</v>
      </c>
      <c r="AX70">
        <f>((0.06/0.125)*100)</f>
        <v>48</v>
      </c>
      <c r="AY70" s="1">
        <f>((0.065/0.145)*100)</f>
        <v>44.827586206896555</v>
      </c>
      <c r="BA70">
        <f>((0.08/0.13)*100)</f>
        <v>61.53846153846154</v>
      </c>
      <c r="BB70">
        <f>((0.07/0.125)*100)</f>
        <v>56.000000000000007</v>
      </c>
      <c r="BC70">
        <f>((0.065/0.125)*100)</f>
        <v>52</v>
      </c>
      <c r="BD70" s="1">
        <f>((0.08/0.145)*100)</f>
        <v>55.172413793103459</v>
      </c>
      <c r="BF70">
        <f>ABS($B$70-$D$70)</f>
        <v>2.2262620000000011</v>
      </c>
      <c r="BG70" s="1">
        <f>ABS($F$70-$H$70)</f>
        <v>3.9045930000000002</v>
      </c>
      <c r="BL70">
        <f>SQRT((ABS($A$70-$E$71)^2+(ABS($B$70-$F$71)^2)))</f>
        <v>4.9252136908775803</v>
      </c>
      <c r="BM70" s="1">
        <f>SQRT((ABS($C$70-$G$70)^2+(ABS($D$70-$H$70)^2)))</f>
        <v>5.1329598033775925</v>
      </c>
      <c r="BO70" s="1">
        <f>SQRT((ABS($A$70-$G$70)^2+(ABS($B$70-$H$70)^2)))</f>
        <v>13.916245157954261</v>
      </c>
      <c r="BP70">
        <f>SQRT((ABS($C$70-$E$70)^2+(ABS($D$70-$F$70)^2)))</f>
        <v>12.309142421134831</v>
      </c>
      <c r="BS70">
        <f>DEGREES(ACOS((7.98087689369194^2+15.4473060528707^2-9.05297230509543^2)/(2*7.98087689369194*15.4473060528707)))</f>
        <v>26.657427414714331</v>
      </c>
      <c r="BU70">
        <v>10</v>
      </c>
      <c r="BV70">
        <v>0</v>
      </c>
      <c r="BW70">
        <v>0</v>
      </c>
      <c r="BX70">
        <v>10</v>
      </c>
      <c r="BY70">
        <v>11</v>
      </c>
      <c r="BZ70">
        <v>0</v>
      </c>
      <c r="CA70">
        <v>9</v>
      </c>
      <c r="CB70">
        <v>0</v>
      </c>
      <c r="CC70">
        <v>12</v>
      </c>
      <c r="CD70">
        <v>0</v>
      </c>
      <c r="CE70">
        <v>9</v>
      </c>
      <c r="CF70">
        <v>0</v>
      </c>
      <c r="CG70">
        <v>13</v>
      </c>
      <c r="CH70">
        <v>10</v>
      </c>
      <c r="CI70">
        <v>1</v>
      </c>
      <c r="CJ70">
        <v>0</v>
      </c>
      <c r="CL70">
        <v>16</v>
      </c>
      <c r="CM70">
        <v>5</v>
      </c>
      <c r="CN70">
        <v>4</v>
      </c>
      <c r="CO70">
        <v>16</v>
      </c>
      <c r="CP70">
        <v>14</v>
      </c>
      <c r="CQ70">
        <v>3</v>
      </c>
      <c r="CR70">
        <v>11</v>
      </c>
      <c r="CS70">
        <v>4</v>
      </c>
      <c r="CT70">
        <v>13</v>
      </c>
      <c r="CU70">
        <v>3</v>
      </c>
      <c r="CV70">
        <v>11</v>
      </c>
      <c r="CW70">
        <v>3</v>
      </c>
      <c r="CX70">
        <v>16</v>
      </c>
      <c r="CY70">
        <v>16</v>
      </c>
      <c r="CZ70">
        <v>5</v>
      </c>
      <c r="DA70">
        <v>4</v>
      </c>
      <c r="DC70">
        <f>((0/10)*100)</f>
        <v>0</v>
      </c>
      <c r="DD70">
        <f>((0/10)*100)</f>
        <v>0</v>
      </c>
      <c r="DE70">
        <f>((10/10)*100)</f>
        <v>100</v>
      </c>
      <c r="DF70">
        <f>((0/11)*100)</f>
        <v>0</v>
      </c>
      <c r="DG70">
        <f>((9/11)*100)</f>
        <v>81.818181818181827</v>
      </c>
      <c r="DH70">
        <f>((0/11)*100)</f>
        <v>0</v>
      </c>
      <c r="DI70">
        <f>((0/12)*100)</f>
        <v>0</v>
      </c>
      <c r="DJ70">
        <f>((9/12)*100)</f>
        <v>75</v>
      </c>
      <c r="DK70">
        <f>((0/12)*100)</f>
        <v>0</v>
      </c>
      <c r="DL70">
        <f>((10/13)*100)</f>
        <v>76.923076923076934</v>
      </c>
      <c r="DM70">
        <f>((1/13)*100)</f>
        <v>7.6923076923076925</v>
      </c>
      <c r="DN70">
        <f>((0/13)*100)</f>
        <v>0</v>
      </c>
      <c r="DP70">
        <f>((5/16)*100)</f>
        <v>31.25</v>
      </c>
      <c r="DQ70">
        <f>((4/16)*100)</f>
        <v>25</v>
      </c>
      <c r="DR70">
        <f>((16/16)*100)</f>
        <v>100</v>
      </c>
      <c r="DS70">
        <f>((3/14)*100)</f>
        <v>21.428571428571427</v>
      </c>
      <c r="DT70">
        <f>((11/14)*100)</f>
        <v>78.571428571428569</v>
      </c>
      <c r="DU70">
        <f>((4/14)*100)</f>
        <v>28.571428571428569</v>
      </c>
      <c r="DV70">
        <f>((3/13)*100)</f>
        <v>23.076923076923077</v>
      </c>
      <c r="DW70">
        <f>((11/13)*100)</f>
        <v>84.615384615384613</v>
      </c>
      <c r="DX70">
        <f>((3/13)*100)</f>
        <v>23.076923076923077</v>
      </c>
      <c r="DY70">
        <f>((16/16)*100)</f>
        <v>100</v>
      </c>
      <c r="DZ70">
        <f>((5/16)*100)</f>
        <v>31.25</v>
      </c>
      <c r="EA70">
        <f>((4/16)*100)</f>
        <v>25</v>
      </c>
    </row>
    <row r="71" spans="1:131" x14ac:dyDescent="0.25">
      <c r="A71">
        <v>134.03978800000002</v>
      </c>
      <c r="B71">
        <v>8.7362800000000007</v>
      </c>
      <c r="C71">
        <v>127.49140600000001</v>
      </c>
      <c r="D71">
        <v>6.589963</v>
      </c>
      <c r="E71">
        <v>116.01633900000002</v>
      </c>
      <c r="F71">
        <v>10.27421</v>
      </c>
      <c r="G71">
        <v>124.63119900000001</v>
      </c>
      <c r="H71">
        <v>6.1779950000000001</v>
      </c>
      <c r="K71">
        <f>(13/200)</f>
        <v>6.5000000000000002E-2</v>
      </c>
      <c r="L71">
        <f>(13/200)</f>
        <v>6.5000000000000002E-2</v>
      </c>
      <c r="M71">
        <f>(12/200)</f>
        <v>0.06</v>
      </c>
      <c r="N71">
        <f>(11/200)</f>
        <v>5.5E-2</v>
      </c>
      <c r="P71">
        <f>(15/200)</f>
        <v>7.4999999999999997E-2</v>
      </c>
      <c r="Q71">
        <f>(16/200)</f>
        <v>0.08</v>
      </c>
      <c r="R71">
        <f>(15/200)</f>
        <v>7.4999999999999997E-2</v>
      </c>
      <c r="S71">
        <f>(16/200)</f>
        <v>0.08</v>
      </c>
      <c r="U71">
        <f>0.065+0.075</f>
        <v>0.14000000000000001</v>
      </c>
      <c r="V71">
        <f>0.065+0.08</f>
        <v>0.14500000000000002</v>
      </c>
      <c r="W71">
        <f>0.06+0.075</f>
        <v>0.13500000000000001</v>
      </c>
      <c r="X71">
        <f>0.055+0.08</f>
        <v>0.13500000000000001</v>
      </c>
      <c r="Z71">
        <f>SQRT((ABS($A$72-$A$71)^2+(ABS($B$72-$B$71)^2)))</f>
        <v>23.726991873074841</v>
      </c>
      <c r="AA71">
        <f>SQRT((ABS($C$72-$C$71)^2+(ABS($D$72-$D$71)^2)))</f>
        <v>24.537146013537111</v>
      </c>
      <c r="AB71">
        <f>SQRT((ABS($E$72-$E$71)^2+(ABS($F$72-$F$71)^2)))</f>
        <v>15.236451763026231</v>
      </c>
      <c r="AC71">
        <f>SQRT((ABS($G$72-$G$71)^2+(ABS($H$72-$H$71)^2)))</f>
        <v>25.171457307164015</v>
      </c>
      <c r="AJ71">
        <f>1/0.14</f>
        <v>7.1428571428571423</v>
      </c>
      <c r="AK71">
        <f>1/0.145</f>
        <v>6.8965517241379315</v>
      </c>
      <c r="AL71">
        <f>1/0.135</f>
        <v>7.4074074074074066</v>
      </c>
      <c r="AM71">
        <f>1/0.135</f>
        <v>7.4074074074074066</v>
      </c>
      <c r="AO71">
        <f t="shared" si="20"/>
        <v>169.47851337910598</v>
      </c>
      <c r="AP71">
        <f t="shared" si="21"/>
        <v>169.22169664508351</v>
      </c>
      <c r="AQ71">
        <f t="shared" si="22"/>
        <v>112.86260565204616</v>
      </c>
      <c r="AR71">
        <f t="shared" si="23"/>
        <v>186.45523931232603</v>
      </c>
      <c r="AV71">
        <f>((0.065/0.14)*100)</f>
        <v>46.428571428571423</v>
      </c>
      <c r="AW71">
        <f>((0.065/0.145)*100)</f>
        <v>44.827586206896555</v>
      </c>
      <c r="AX71">
        <f>((0.06/0.135)*100)</f>
        <v>44.444444444444443</v>
      </c>
      <c r="AY71">
        <f>((0.055/0.135)*100)</f>
        <v>40.74074074074074</v>
      </c>
      <c r="BA71">
        <f>((0.075/0.14)*100)</f>
        <v>53.571428571428569</v>
      </c>
      <c r="BB71">
        <f>((0.08/0.145)*100)</f>
        <v>55.172413793103459</v>
      </c>
      <c r="BC71">
        <f>((0.075/0.135)*100)</f>
        <v>55.55555555555555</v>
      </c>
      <c r="BD71">
        <f>((0.08/0.135)*100)</f>
        <v>59.259259259259252</v>
      </c>
      <c r="BF71">
        <f>ABS($B$71-$D$71)</f>
        <v>2.1463170000000007</v>
      </c>
      <c r="BG71">
        <f>ABS($F$71-$H$71)</f>
        <v>4.0962149999999999</v>
      </c>
      <c r="BL71">
        <f>SQRT((ABS($A$71-$E$72)^2+(ABS($B$71-$F$72)^2)))</f>
        <v>3.0260485681221252</v>
      </c>
      <c r="BM71">
        <f>SQRT((ABS($C$71-$G$71)^2+(ABS($D$71-$H$71)^2)))</f>
        <v>2.889723467024659</v>
      </c>
      <c r="BO71">
        <f>SQRT((ABS($A$71-$G$71)^2+(ABS($B$71-$H$71)^2)))</f>
        <v>9.7501984139886151</v>
      </c>
      <c r="BP71">
        <f>SQRT((ABS($C$71-$E$71)^2+(ABS($D$71-$F$71)^2)))</f>
        <v>12.05200558461113</v>
      </c>
      <c r="BS71">
        <f>DEGREES(ACOS((8.36032835469721^2+16.7854616372494^2-10.0302838374759^2)/(2*8.36032835469721*16.7854616372494)))</f>
        <v>26.561966268866932</v>
      </c>
      <c r="BU71">
        <v>13</v>
      </c>
      <c r="BV71">
        <v>0</v>
      </c>
      <c r="BW71">
        <v>1</v>
      </c>
      <c r="BX71">
        <v>9</v>
      </c>
      <c r="BY71">
        <v>13</v>
      </c>
      <c r="BZ71">
        <v>0</v>
      </c>
      <c r="CA71">
        <v>11</v>
      </c>
      <c r="CB71">
        <v>1</v>
      </c>
      <c r="CC71">
        <v>12</v>
      </c>
      <c r="CD71">
        <v>1</v>
      </c>
      <c r="CE71">
        <v>11</v>
      </c>
      <c r="CF71">
        <v>0</v>
      </c>
      <c r="CG71">
        <v>11</v>
      </c>
      <c r="CH71">
        <v>9</v>
      </c>
      <c r="CI71">
        <v>0</v>
      </c>
      <c r="CJ71">
        <v>0</v>
      </c>
      <c r="CL71">
        <v>15</v>
      </c>
      <c r="CM71">
        <v>2</v>
      </c>
      <c r="CN71">
        <v>4</v>
      </c>
      <c r="CO71">
        <v>12</v>
      </c>
      <c r="CP71">
        <v>16</v>
      </c>
      <c r="CQ71">
        <v>6</v>
      </c>
      <c r="CR71">
        <v>13</v>
      </c>
      <c r="CS71">
        <v>4</v>
      </c>
      <c r="CT71">
        <v>15</v>
      </c>
      <c r="CU71">
        <v>5</v>
      </c>
      <c r="CV71">
        <v>13</v>
      </c>
      <c r="CW71">
        <v>2</v>
      </c>
      <c r="CX71">
        <v>16</v>
      </c>
      <c r="CY71">
        <v>12</v>
      </c>
      <c r="CZ71">
        <v>4</v>
      </c>
      <c r="DA71">
        <v>4</v>
      </c>
      <c r="DC71">
        <f>((0/13)*100)</f>
        <v>0</v>
      </c>
      <c r="DD71">
        <f>((1/13)*100)</f>
        <v>7.6923076923076925</v>
      </c>
      <c r="DE71">
        <f>((9/13)*100)</f>
        <v>69.230769230769226</v>
      </c>
      <c r="DF71">
        <f>((0/13)*100)</f>
        <v>0</v>
      </c>
      <c r="DG71">
        <f>((11/13)*100)</f>
        <v>84.615384615384613</v>
      </c>
      <c r="DH71">
        <f>((1/13)*100)</f>
        <v>7.6923076923076925</v>
      </c>
      <c r="DI71">
        <f>((1/12)*100)</f>
        <v>8.3333333333333321</v>
      </c>
      <c r="DJ71">
        <f>((11/12)*100)</f>
        <v>91.666666666666657</v>
      </c>
      <c r="DK71">
        <f>((0/12)*100)</f>
        <v>0</v>
      </c>
      <c r="DL71">
        <f>((9/11)*100)</f>
        <v>81.818181818181827</v>
      </c>
      <c r="DM71">
        <f>((0/11)*100)</f>
        <v>0</v>
      </c>
      <c r="DN71">
        <f>((0/11)*100)</f>
        <v>0</v>
      </c>
      <c r="DP71">
        <f>((2/15)*100)</f>
        <v>13.333333333333334</v>
      </c>
      <c r="DQ71">
        <f>((4/15)*100)</f>
        <v>26.666666666666668</v>
      </c>
      <c r="DR71">
        <f>((12/15)*100)</f>
        <v>80</v>
      </c>
      <c r="DS71">
        <f>((6/16)*100)</f>
        <v>37.5</v>
      </c>
      <c r="DT71">
        <f>((13/16)*100)</f>
        <v>81.25</v>
      </c>
      <c r="DU71">
        <f>((4/16)*100)</f>
        <v>25</v>
      </c>
      <c r="DV71">
        <f>((5/15)*100)</f>
        <v>33.333333333333329</v>
      </c>
      <c r="DW71">
        <f>((13/15)*100)</f>
        <v>86.666666666666671</v>
      </c>
      <c r="DX71">
        <f>((2/15)*100)</f>
        <v>13.333333333333334</v>
      </c>
      <c r="DY71">
        <f>((12/16)*100)</f>
        <v>75</v>
      </c>
      <c r="DZ71">
        <f>((4/16)*100)</f>
        <v>25</v>
      </c>
      <c r="EA71">
        <f>((4/16)*100)</f>
        <v>25</v>
      </c>
    </row>
    <row r="72" spans="1:131" x14ac:dyDescent="0.25">
      <c r="A72">
        <v>157.760884</v>
      </c>
      <c r="B72">
        <v>9.2651920000000008</v>
      </c>
      <c r="C72">
        <v>151.98166800000001</v>
      </c>
      <c r="D72">
        <v>8.1060770000000009</v>
      </c>
      <c r="E72">
        <v>131.24830300000002</v>
      </c>
      <c r="F72">
        <v>9.9044329999999992</v>
      </c>
      <c r="G72">
        <v>149.780709</v>
      </c>
      <c r="H72">
        <v>7.228904</v>
      </c>
      <c r="K72">
        <f>(14/200)</f>
        <v>7.0000000000000007E-2</v>
      </c>
      <c r="L72">
        <f>(12/200)</f>
        <v>0.06</v>
      </c>
      <c r="M72">
        <f>(14/200)</f>
        <v>7.0000000000000007E-2</v>
      </c>
      <c r="N72">
        <f>(10/200)</f>
        <v>0.05</v>
      </c>
      <c r="P72">
        <f>(15/200)</f>
        <v>7.4999999999999997E-2</v>
      </c>
      <c r="Q72">
        <f t="shared" ref="Q72:Q77" si="24">(15/200)</f>
        <v>7.4999999999999997E-2</v>
      </c>
      <c r="R72">
        <f>(15/200)</f>
        <v>7.4999999999999997E-2</v>
      </c>
      <c r="S72">
        <f>(17/200)</f>
        <v>8.5000000000000006E-2</v>
      </c>
      <c r="U72">
        <f>0.07+0.075</f>
        <v>0.14500000000000002</v>
      </c>
      <c r="V72">
        <f>0.06+0.075</f>
        <v>0.13500000000000001</v>
      </c>
      <c r="W72">
        <f>0.07+0.075</f>
        <v>0.14500000000000002</v>
      </c>
      <c r="X72">
        <f>0.05+0.085</f>
        <v>0.13500000000000001</v>
      </c>
      <c r="Z72">
        <f>SQRT((ABS($A$73-$A$72)^2+(ABS($B$73-$B$72)^2)))</f>
        <v>14.116456138626642</v>
      </c>
      <c r="AA72">
        <f>SQRT((ABS($C$73-$C$72)^2+(ABS($D$73-$D$72)^2)))</f>
        <v>12.173298191696105</v>
      </c>
      <c r="AB72">
        <f>SQRT((ABS($E$73-$E$72)^2+(ABS($F$73-$F$72)^2)))</f>
        <v>24.1423897620171</v>
      </c>
      <c r="AC72">
        <f>SQRT((ABS($G$73-$G$72)^2+(ABS($H$73-$H$72)^2)))</f>
        <v>11.751260599151061</v>
      </c>
      <c r="AJ72">
        <f>1/0.145</f>
        <v>6.8965517241379315</v>
      </c>
      <c r="AK72">
        <f>1/0.135</f>
        <v>7.4074074074074066</v>
      </c>
      <c r="AL72">
        <f>1/0.145</f>
        <v>6.8965517241379315</v>
      </c>
      <c r="AM72">
        <f>1/0.135</f>
        <v>7.4074074074074066</v>
      </c>
      <c r="AO72">
        <f t="shared" si="20"/>
        <v>97.354869921563036</v>
      </c>
      <c r="AP72">
        <f t="shared" si="21"/>
        <v>90.172579197748917</v>
      </c>
      <c r="AQ72">
        <f t="shared" si="22"/>
        <v>166.49923973804894</v>
      </c>
      <c r="AR72">
        <f t="shared" si="23"/>
        <v>87.04637480852638</v>
      </c>
      <c r="AV72">
        <f>((0.07/0.145)*100)</f>
        <v>48.275862068965523</v>
      </c>
      <c r="AW72">
        <f>((0.06/0.135)*100)</f>
        <v>44.444444444444443</v>
      </c>
      <c r="AX72">
        <f>((0.07/0.145)*100)</f>
        <v>48.275862068965523</v>
      </c>
      <c r="AY72">
        <f>((0.05/0.135)*100)</f>
        <v>37.037037037037038</v>
      </c>
      <c r="BA72">
        <f>((0.075/0.145)*100)</f>
        <v>51.724137931034484</v>
      </c>
      <c r="BB72">
        <f>((0.075/0.135)*100)</f>
        <v>55.55555555555555</v>
      </c>
      <c r="BC72">
        <f>((0.075/0.145)*100)</f>
        <v>51.724137931034484</v>
      </c>
      <c r="BD72">
        <f>((0.085/0.135)*100)</f>
        <v>62.962962962962962</v>
      </c>
      <c r="BF72">
        <f>ABS($B$72-$D$72)</f>
        <v>1.1591149999999999</v>
      </c>
      <c r="BG72">
        <f>ABS($F$72-$H$72)</f>
        <v>2.6755289999999992</v>
      </c>
      <c r="BL72">
        <f>SQRT((ABS($A$72-$E$73)^2+(ABS($B$72-$F$73)^2)))</f>
        <v>2.4047286014178408</v>
      </c>
      <c r="BM72">
        <f>SQRT((ABS($C$72-$G$72)^2+(ABS($D$72-$H$72)^2)))</f>
        <v>2.3693148781050724</v>
      </c>
      <c r="BO72">
        <f>SQRT((ABS($A$72-$G$72)^2+(ABS($B$72-$H$72)^2)))</f>
        <v>8.2358765076686922</v>
      </c>
      <c r="BP72">
        <f>SQRT((ABS($C$72-$E$72)^2+(ABS($D$72-$F$72)^2)))</f>
        <v>20.81121112588022</v>
      </c>
      <c r="BR72">
        <f>DEGREES(ACOS((9.51403525754682^2+17.7814507739734^2-9.78870012782022^2)/(2*9.51403525754682*17.7814507739734)))</f>
        <v>23.24646697745094</v>
      </c>
      <c r="BS72">
        <f>DEGREES(ACOS((8.87673872049526^2+15.6181508172472^2-8.88169810189746^2)/(2*8.87673872049526*15.6181508172472)))</f>
        <v>28.429226417578427</v>
      </c>
      <c r="BU72">
        <v>14</v>
      </c>
      <c r="BV72">
        <v>0</v>
      </c>
      <c r="BW72">
        <v>2</v>
      </c>
      <c r="BX72">
        <v>10</v>
      </c>
      <c r="BY72">
        <v>12</v>
      </c>
      <c r="BZ72">
        <v>0</v>
      </c>
      <c r="CA72">
        <v>11</v>
      </c>
      <c r="CB72">
        <v>0</v>
      </c>
      <c r="CC72">
        <v>14</v>
      </c>
      <c r="CD72">
        <v>2</v>
      </c>
      <c r="CE72">
        <v>11</v>
      </c>
      <c r="CF72">
        <v>0</v>
      </c>
      <c r="CG72">
        <v>10</v>
      </c>
      <c r="CH72">
        <v>10</v>
      </c>
      <c r="CI72">
        <v>0</v>
      </c>
      <c r="CJ72">
        <v>0</v>
      </c>
      <c r="CL72">
        <v>15</v>
      </c>
      <c r="CM72">
        <v>3</v>
      </c>
      <c r="CN72">
        <v>3</v>
      </c>
      <c r="CO72">
        <v>13</v>
      </c>
      <c r="CP72">
        <v>15</v>
      </c>
      <c r="CQ72">
        <v>2</v>
      </c>
      <c r="CR72">
        <v>14</v>
      </c>
      <c r="CS72">
        <v>4</v>
      </c>
      <c r="CT72">
        <v>15</v>
      </c>
      <c r="CU72">
        <v>3</v>
      </c>
      <c r="CV72">
        <v>14</v>
      </c>
      <c r="CW72">
        <v>4</v>
      </c>
      <c r="CX72">
        <v>17</v>
      </c>
      <c r="CY72">
        <v>13</v>
      </c>
      <c r="CZ72">
        <v>5</v>
      </c>
      <c r="DA72">
        <v>3</v>
      </c>
      <c r="DC72">
        <f>((0/14)*100)</f>
        <v>0</v>
      </c>
      <c r="DD72">
        <f>((2/14)*100)</f>
        <v>14.285714285714285</v>
      </c>
      <c r="DE72">
        <f>((10/14)*100)</f>
        <v>71.428571428571431</v>
      </c>
      <c r="DF72">
        <f>((0/12)*100)</f>
        <v>0</v>
      </c>
      <c r="DG72">
        <f>((11/12)*100)</f>
        <v>91.666666666666657</v>
      </c>
      <c r="DH72">
        <f>((0/12)*100)</f>
        <v>0</v>
      </c>
      <c r="DI72">
        <f>((2/14)*100)</f>
        <v>14.285714285714285</v>
      </c>
      <c r="DJ72">
        <f>((11/14)*100)</f>
        <v>78.571428571428569</v>
      </c>
      <c r="DK72">
        <f>((0/14)*100)</f>
        <v>0</v>
      </c>
      <c r="DL72">
        <f>((10/10)*100)</f>
        <v>100</v>
      </c>
      <c r="DM72">
        <f>((0/10)*100)</f>
        <v>0</v>
      </c>
      <c r="DN72">
        <f>((0/10)*100)</f>
        <v>0</v>
      </c>
      <c r="DP72">
        <f>((3/15)*100)</f>
        <v>20</v>
      </c>
      <c r="DQ72">
        <f>((3/15)*100)</f>
        <v>20</v>
      </c>
      <c r="DR72">
        <f>((13/15)*100)</f>
        <v>86.666666666666671</v>
      </c>
      <c r="DS72">
        <f>((2/15)*100)</f>
        <v>13.333333333333334</v>
      </c>
      <c r="DT72">
        <f>((14/15)*100)</f>
        <v>93.333333333333329</v>
      </c>
      <c r="DU72">
        <f>((4/15)*100)</f>
        <v>26.666666666666668</v>
      </c>
      <c r="DV72">
        <f>((3/15)*100)</f>
        <v>20</v>
      </c>
      <c r="DW72">
        <f>((14/15)*100)</f>
        <v>93.333333333333329</v>
      </c>
      <c r="DX72">
        <f>((4/15)*100)</f>
        <v>26.666666666666668</v>
      </c>
      <c r="DY72">
        <f>((13/17)*100)</f>
        <v>76.470588235294116</v>
      </c>
      <c r="DZ72">
        <f>((5/17)*100)</f>
        <v>29.411764705882355</v>
      </c>
      <c r="EA72">
        <f>((3/17)*100)</f>
        <v>17.647058823529413</v>
      </c>
    </row>
    <row r="73" spans="1:131" x14ac:dyDescent="0.25">
      <c r="A73">
        <v>171.871781</v>
      </c>
      <c r="B73">
        <v>8.8690610000000003</v>
      </c>
      <c r="C73">
        <v>164.092524</v>
      </c>
      <c r="D73">
        <v>6.8746729999999996</v>
      </c>
      <c r="E73">
        <v>155.389498</v>
      </c>
      <c r="F73">
        <v>9.6642510000000001</v>
      </c>
      <c r="G73">
        <v>161.40315100000001</v>
      </c>
      <c r="H73">
        <v>5.49369</v>
      </c>
      <c r="K73">
        <f>(12/200)</f>
        <v>0.06</v>
      </c>
      <c r="L73">
        <f>(12/200)</f>
        <v>0.06</v>
      </c>
      <c r="M73">
        <f>(15/200)</f>
        <v>7.4999999999999997E-2</v>
      </c>
      <c r="N73">
        <f>(12/200)</f>
        <v>0.06</v>
      </c>
      <c r="P73">
        <f>(14/200)</f>
        <v>7.0000000000000007E-2</v>
      </c>
      <c r="Q73">
        <f t="shared" si="24"/>
        <v>7.4999999999999997E-2</v>
      </c>
      <c r="R73">
        <f>(12/200)</f>
        <v>0.06</v>
      </c>
      <c r="S73">
        <f>(16/200)</f>
        <v>0.08</v>
      </c>
      <c r="U73">
        <f>0.06+0.07</f>
        <v>0.13</v>
      </c>
      <c r="V73">
        <f>0.06+0.075</f>
        <v>0.13500000000000001</v>
      </c>
      <c r="W73">
        <f>0.075+0.06</f>
        <v>0.13500000000000001</v>
      </c>
      <c r="X73">
        <f>0.06+0.08</f>
        <v>0.14000000000000001</v>
      </c>
      <c r="Z73">
        <f>SQRT((ABS($A$74-$A$73)^2+(ABS($B$74-$B$73)^2)))</f>
        <v>16.101550012285536</v>
      </c>
      <c r="AA73">
        <f>SQRT((ABS($C$74-$C$73)^2+(ABS($D$74-$D$73)^2)))</f>
        <v>15.550594840247758</v>
      </c>
      <c r="AB73">
        <f>SQRT((ABS($E$74-$E$73)^2+(ABS($F$74-$F$73)^2)))</f>
        <v>13.225055078772407</v>
      </c>
      <c r="AC73">
        <f>SQRT((ABS($G$74-$G$73)^2+(ABS($H$74-$H$73)^2)))</f>
        <v>15.44730605287072</v>
      </c>
      <c r="AJ73">
        <f>1/0.13</f>
        <v>7.6923076923076916</v>
      </c>
      <c r="AK73">
        <f>1/0.135</f>
        <v>7.4074074074074066</v>
      </c>
      <c r="AL73">
        <f>1/0.135</f>
        <v>7.4074074074074066</v>
      </c>
      <c r="AM73">
        <f>1/0.14</f>
        <v>7.1428571428571423</v>
      </c>
      <c r="AO73">
        <f t="shared" si="20"/>
        <v>123.85807701758104</v>
      </c>
      <c r="AP73">
        <f t="shared" si="21"/>
        <v>115.18959140924264</v>
      </c>
      <c r="AQ73">
        <f t="shared" si="22"/>
        <v>97.963370953869671</v>
      </c>
      <c r="AR73">
        <f t="shared" si="23"/>
        <v>110.337900377648</v>
      </c>
      <c r="AV73">
        <f>((0.06/0.13)*100)</f>
        <v>46.153846153846153</v>
      </c>
      <c r="AW73">
        <f>((0.06/0.135)*100)</f>
        <v>44.444444444444443</v>
      </c>
      <c r="AX73">
        <f>((0.075/0.135)*100)</f>
        <v>55.55555555555555</v>
      </c>
      <c r="AY73">
        <f>((0.06/0.14)*100)</f>
        <v>42.857142857142847</v>
      </c>
      <c r="BA73">
        <f>((0.07/0.13)*100)</f>
        <v>53.846153846153854</v>
      </c>
      <c r="BB73">
        <f>((0.075/0.135)*100)</f>
        <v>55.55555555555555</v>
      </c>
      <c r="BC73">
        <f>((0.06/0.135)*100)</f>
        <v>44.444444444444443</v>
      </c>
      <c r="BD73">
        <f>((0.08/0.14)*100)</f>
        <v>57.142857142857139</v>
      </c>
      <c r="BF73">
        <f>ABS($B$73-$D$73)</f>
        <v>1.9943880000000007</v>
      </c>
      <c r="BG73">
        <f>ABS($F$73-$H$73)</f>
        <v>4.1705610000000002</v>
      </c>
      <c r="BL73">
        <f>SQRT((ABS($A$73-$E$74)^2+(ABS($B$73-$F$74)^2)))</f>
        <v>3.2774465030912419</v>
      </c>
      <c r="BM73">
        <f>SQRT((ABS($C$73-$G$73)^2+(ABS($D$73-$H$73)^2)))</f>
        <v>3.0232170248624133</v>
      </c>
      <c r="BO73">
        <f>SQRT((ABS($A$73-$G$73)^2+(ABS($B$73-$H$73)^2)))</f>
        <v>10.999333773667422</v>
      </c>
      <c r="BP73">
        <f>SQRT((ABS($C$73-$E$73)^2+(ABS($D$73-$F$73)^2)))</f>
        <v>9.1391688339126276</v>
      </c>
      <c r="BR73">
        <f>DEGREES(ACOS((8.77924856046742^2+15.1872348578418^2-8.4311439599581^2)/(2*8.77924856046742*15.1872348578418)))</f>
        <v>27.449536108617274</v>
      </c>
      <c r="BS73">
        <f>DEGREES(ACOS((9.12833939512359^2+14.6712701580252^2-7.74851980074077^2)/(2*9.12833939512359*14.6712701580252)))</f>
        <v>27.05729597964925</v>
      </c>
      <c r="BU73">
        <v>12</v>
      </c>
      <c r="BV73">
        <v>0</v>
      </c>
      <c r="BW73">
        <v>1</v>
      </c>
      <c r="BX73">
        <v>10</v>
      </c>
      <c r="BY73">
        <v>12</v>
      </c>
      <c r="BZ73">
        <v>0</v>
      </c>
      <c r="CA73">
        <v>12</v>
      </c>
      <c r="CB73">
        <v>0</v>
      </c>
      <c r="CC73">
        <v>15</v>
      </c>
      <c r="CD73">
        <v>1</v>
      </c>
      <c r="CE73">
        <v>12</v>
      </c>
      <c r="CF73">
        <v>0</v>
      </c>
      <c r="CG73">
        <v>12</v>
      </c>
      <c r="CH73">
        <v>10</v>
      </c>
      <c r="CI73">
        <v>1</v>
      </c>
      <c r="CJ73">
        <v>0</v>
      </c>
      <c r="CL73">
        <v>14</v>
      </c>
      <c r="CM73">
        <v>2</v>
      </c>
      <c r="CN73">
        <v>0</v>
      </c>
      <c r="CO73">
        <v>14</v>
      </c>
      <c r="CP73">
        <v>15</v>
      </c>
      <c r="CQ73">
        <v>1</v>
      </c>
      <c r="CR73">
        <v>12</v>
      </c>
      <c r="CS73">
        <v>5</v>
      </c>
      <c r="CT73">
        <v>12</v>
      </c>
      <c r="CU73">
        <v>0</v>
      </c>
      <c r="CV73">
        <v>12</v>
      </c>
      <c r="CW73">
        <v>2</v>
      </c>
      <c r="CX73">
        <v>16</v>
      </c>
      <c r="CY73">
        <v>14</v>
      </c>
      <c r="CZ73">
        <v>4</v>
      </c>
      <c r="DA73">
        <v>1</v>
      </c>
      <c r="DC73">
        <f>((0/12)*100)</f>
        <v>0</v>
      </c>
      <c r="DD73">
        <f>((1/12)*100)</f>
        <v>8.3333333333333321</v>
      </c>
      <c r="DE73">
        <f>((10/12)*100)</f>
        <v>83.333333333333343</v>
      </c>
      <c r="DF73">
        <f>((0/12)*100)</f>
        <v>0</v>
      </c>
      <c r="DG73">
        <f>((12/12)*100)</f>
        <v>100</v>
      </c>
      <c r="DH73">
        <f>((0/12)*100)</f>
        <v>0</v>
      </c>
      <c r="DI73">
        <f>((1/15)*100)</f>
        <v>6.666666666666667</v>
      </c>
      <c r="DJ73">
        <f>((12/15)*100)</f>
        <v>80</v>
      </c>
      <c r="DK73">
        <f>((0/15)*100)</f>
        <v>0</v>
      </c>
      <c r="DL73">
        <f>((10/12)*100)</f>
        <v>83.333333333333343</v>
      </c>
      <c r="DM73">
        <f>((1/12)*100)</f>
        <v>8.3333333333333321</v>
      </c>
      <c r="DN73">
        <f>((0/12)*100)</f>
        <v>0</v>
      </c>
      <c r="DP73">
        <f>((2/14)*100)</f>
        <v>14.285714285714285</v>
      </c>
      <c r="DQ73">
        <f>((0/14)*100)</f>
        <v>0</v>
      </c>
      <c r="DR73">
        <f>((14/14)*100)</f>
        <v>100</v>
      </c>
      <c r="DS73">
        <f>((1/15)*100)</f>
        <v>6.666666666666667</v>
      </c>
      <c r="DT73">
        <f>((12/15)*100)</f>
        <v>80</v>
      </c>
      <c r="DU73">
        <f>((5/15)*100)</f>
        <v>33.333333333333329</v>
      </c>
      <c r="DV73">
        <f>((0/12)*100)</f>
        <v>0</v>
      </c>
      <c r="DW73">
        <f>((12/12)*100)</f>
        <v>100</v>
      </c>
      <c r="DX73">
        <f>((2/12)*100)</f>
        <v>16.666666666666664</v>
      </c>
      <c r="DY73">
        <f>((14/16)*100)</f>
        <v>87.5</v>
      </c>
      <c r="DZ73">
        <f>((4/16)*100)</f>
        <v>25</v>
      </c>
      <c r="EA73">
        <f>((1/16)*100)</f>
        <v>6.25</v>
      </c>
    </row>
    <row r="74" spans="1:131" x14ac:dyDescent="0.25">
      <c r="A74">
        <v>187.97186500000001</v>
      </c>
      <c r="B74">
        <v>8.6517870000000006</v>
      </c>
      <c r="C74">
        <v>179.63029</v>
      </c>
      <c r="D74">
        <v>6.2431450000000002</v>
      </c>
      <c r="E74">
        <v>168.595406</v>
      </c>
      <c r="F74">
        <v>8.9528610000000004</v>
      </c>
      <c r="G74">
        <v>176.84823499999999</v>
      </c>
      <c r="H74">
        <v>5.2316890000000003</v>
      </c>
      <c r="K74">
        <f>(11/200)</f>
        <v>5.5E-2</v>
      </c>
      <c r="L74">
        <f>(12/200)</f>
        <v>0.06</v>
      </c>
      <c r="M74">
        <f>(13/200)</f>
        <v>6.5000000000000002E-2</v>
      </c>
      <c r="N74">
        <f>(14/200)</f>
        <v>7.0000000000000007E-2</v>
      </c>
      <c r="P74">
        <f>(15/200)</f>
        <v>7.4999999999999997E-2</v>
      </c>
      <c r="Q74">
        <f t="shared" si="24"/>
        <v>7.4999999999999997E-2</v>
      </c>
      <c r="R74">
        <f>(13/200)</f>
        <v>6.5000000000000002E-2</v>
      </c>
      <c r="S74">
        <f>(14/200)</f>
        <v>7.0000000000000007E-2</v>
      </c>
      <c r="U74">
        <f>0.055+0.075</f>
        <v>0.13</v>
      </c>
      <c r="V74">
        <f>0.06+0.075</f>
        <v>0.13500000000000001</v>
      </c>
      <c r="W74">
        <f>0.065+0.065</f>
        <v>0.13</v>
      </c>
      <c r="X74">
        <f>0.07+0.07</f>
        <v>0.14000000000000001</v>
      </c>
      <c r="Z74">
        <f>SQRT((ABS($A$75-$A$74)^2+(ABS($B$75-$B$74)^2)))</f>
        <v>15.979163064794136</v>
      </c>
      <c r="AA74">
        <f>SQRT((ABS($C$75-$C$74)^2+(ABS($D$75-$D$74)^2)))</f>
        <v>16.950241354663536</v>
      </c>
      <c r="AB74">
        <f>SQRT((ABS($E$75-$E$74)^2+(ABS($F$75-$F$74)^2)))</f>
        <v>15.597083764705662</v>
      </c>
      <c r="AC74">
        <f>SQRT((ABS($G$75-$G$74)^2+(ABS($H$75-$H$74)^2)))</f>
        <v>16.785461637249441</v>
      </c>
      <c r="AJ74">
        <f>1/0.13</f>
        <v>7.6923076923076916</v>
      </c>
      <c r="AK74">
        <f>1/0.135</f>
        <v>7.4074074074074066</v>
      </c>
      <c r="AL74">
        <f>1/0.13</f>
        <v>7.6923076923076916</v>
      </c>
      <c r="AM74">
        <f>1/0.14</f>
        <v>7.1428571428571423</v>
      </c>
      <c r="AO74">
        <f t="shared" si="20"/>
        <v>122.91663895995489</v>
      </c>
      <c r="AP74">
        <f t="shared" si="21"/>
        <v>125.55734336787803</v>
      </c>
      <c r="AQ74">
        <f t="shared" si="22"/>
        <v>119.97756742081278</v>
      </c>
      <c r="AR74">
        <f t="shared" si="23"/>
        <v>119.89615455178171</v>
      </c>
      <c r="AV74">
        <f>((0.055/0.13)*100)</f>
        <v>42.307692307692307</v>
      </c>
      <c r="AW74">
        <f>((0.06/0.135)*100)</f>
        <v>44.444444444444443</v>
      </c>
      <c r="AX74">
        <f>((0.065/0.13)*100)</f>
        <v>50</v>
      </c>
      <c r="AY74">
        <f>((0.07/0.14)*100)</f>
        <v>50</v>
      </c>
      <c r="BA74">
        <f>((0.075/0.13)*100)</f>
        <v>57.692307692307686</v>
      </c>
      <c r="BB74">
        <f>((0.075/0.135)*100)</f>
        <v>55.55555555555555</v>
      </c>
      <c r="BC74">
        <f>((0.065/0.13)*100)</f>
        <v>50</v>
      </c>
      <c r="BD74">
        <f>((0.07/0.14)*100)</f>
        <v>50</v>
      </c>
      <c r="BF74">
        <f>ABS($B$74-$D$74)</f>
        <v>2.4086420000000004</v>
      </c>
      <c r="BG74">
        <f>ABS($F$74-$H$74)</f>
        <v>3.7211720000000001</v>
      </c>
      <c r="BL74">
        <f>SQRT((ABS($A$74-$E$75)^2+(ABS($B$74-$F$75)^2)))</f>
        <v>3.8259302510027666</v>
      </c>
      <c r="BM74">
        <f>SQRT((ABS($C$74-$G$74)^2+(ABS($D$74-$H$74)^2)))</f>
        <v>2.9602150703894941</v>
      </c>
      <c r="BO74">
        <f>SQRT((ABS($A$74-$G$74)^2+(ABS($B$74-$H$74)^2)))</f>
        <v>11.637534734921502</v>
      </c>
      <c r="BP74">
        <f>SQRT((ABS($C$74-$E$74)^2+(ABS($D$74-$F$74)^2)))</f>
        <v>11.362712074769478</v>
      </c>
      <c r="BR74">
        <f>DEGREES(ACOS((4.69547802749879^2+8.7884398472276^2-6.00942955724169^2)/(2*4.69547802749879*8.7884398472276)))</f>
        <v>40.056259750229039</v>
      </c>
      <c r="BS74">
        <f>DEGREES(ACOS((8.73030683969293^2+16.4220557781717^2-9.32628940008373^2)/(2*8.73030683969293*16.4220557781717)))</f>
        <v>25.446133006579203</v>
      </c>
      <c r="BU74">
        <v>11</v>
      </c>
      <c r="BV74">
        <v>0</v>
      </c>
      <c r="BW74">
        <v>0</v>
      </c>
      <c r="BX74">
        <v>10</v>
      </c>
      <c r="BY74">
        <v>12</v>
      </c>
      <c r="BZ74">
        <v>0</v>
      </c>
      <c r="CA74">
        <v>11</v>
      </c>
      <c r="CB74">
        <v>1</v>
      </c>
      <c r="CC74">
        <v>13</v>
      </c>
      <c r="CD74">
        <v>0</v>
      </c>
      <c r="CE74">
        <v>11</v>
      </c>
      <c r="CF74">
        <v>0</v>
      </c>
      <c r="CG74">
        <v>14</v>
      </c>
      <c r="CH74">
        <v>10</v>
      </c>
      <c r="CI74">
        <v>2</v>
      </c>
      <c r="CJ74">
        <v>1</v>
      </c>
      <c r="CL74">
        <v>15</v>
      </c>
      <c r="CM74">
        <v>3</v>
      </c>
      <c r="CN74">
        <v>2</v>
      </c>
      <c r="CO74">
        <v>13</v>
      </c>
      <c r="CP74">
        <v>15</v>
      </c>
      <c r="CQ74">
        <v>3</v>
      </c>
      <c r="CR74">
        <v>12</v>
      </c>
      <c r="CS74">
        <v>4</v>
      </c>
      <c r="CT74">
        <v>13</v>
      </c>
      <c r="CU74">
        <v>2</v>
      </c>
      <c r="CV74">
        <v>12</v>
      </c>
      <c r="CW74">
        <v>1</v>
      </c>
      <c r="CX74">
        <v>14</v>
      </c>
      <c r="CY74">
        <v>13</v>
      </c>
      <c r="CZ74">
        <v>3</v>
      </c>
      <c r="DA74">
        <v>1</v>
      </c>
      <c r="DC74">
        <f>((0/11)*100)</f>
        <v>0</v>
      </c>
      <c r="DD74">
        <f>((0/11)*100)</f>
        <v>0</v>
      </c>
      <c r="DE74">
        <f>((10/11)*100)</f>
        <v>90.909090909090907</v>
      </c>
      <c r="DF74">
        <f>((0/12)*100)</f>
        <v>0</v>
      </c>
      <c r="DG74">
        <f>((11/12)*100)</f>
        <v>91.666666666666657</v>
      </c>
      <c r="DH74">
        <f>((1/12)*100)</f>
        <v>8.3333333333333321</v>
      </c>
      <c r="DI74">
        <f>((0/13)*100)</f>
        <v>0</v>
      </c>
      <c r="DJ74">
        <f>((11/13)*100)</f>
        <v>84.615384615384613</v>
      </c>
      <c r="DK74">
        <f>((0/13)*100)</f>
        <v>0</v>
      </c>
      <c r="DL74">
        <f>((10/14)*100)</f>
        <v>71.428571428571431</v>
      </c>
      <c r="DM74">
        <f>((2/14)*100)</f>
        <v>14.285714285714285</v>
      </c>
      <c r="DN74">
        <f>((1/14)*100)</f>
        <v>7.1428571428571423</v>
      </c>
      <c r="DP74">
        <f>((3/15)*100)</f>
        <v>20</v>
      </c>
      <c r="DQ74">
        <f>((2/15)*100)</f>
        <v>13.333333333333334</v>
      </c>
      <c r="DR74">
        <f>((13/15)*100)</f>
        <v>86.666666666666671</v>
      </c>
      <c r="DS74">
        <f>((3/15)*100)</f>
        <v>20</v>
      </c>
      <c r="DT74">
        <f>((12/15)*100)</f>
        <v>80</v>
      </c>
      <c r="DU74">
        <f>((4/15)*100)</f>
        <v>26.666666666666668</v>
      </c>
      <c r="DV74">
        <f>((2/13)*100)</f>
        <v>15.384615384615385</v>
      </c>
      <c r="DW74">
        <f>((12/13)*100)</f>
        <v>92.307692307692307</v>
      </c>
      <c r="DX74">
        <f>((1/13)*100)</f>
        <v>7.6923076923076925</v>
      </c>
      <c r="DY74">
        <f>((13/14)*100)</f>
        <v>92.857142857142861</v>
      </c>
      <c r="DZ74">
        <f>((3/14)*100)</f>
        <v>21.428571428571427</v>
      </c>
      <c r="EA74">
        <f>((1/14)*100)</f>
        <v>7.1428571428571423</v>
      </c>
    </row>
    <row r="75" spans="1:131" x14ac:dyDescent="0.25">
      <c r="A75">
        <v>203.94922500000001</v>
      </c>
      <c r="B75">
        <v>8.8918280000000003</v>
      </c>
      <c r="C75">
        <v>196.579375</v>
      </c>
      <c r="D75">
        <v>6.4411339999999999</v>
      </c>
      <c r="E75">
        <v>184.190012</v>
      </c>
      <c r="F75">
        <v>9.2308640000000004</v>
      </c>
      <c r="G75">
        <v>193.62330900000001</v>
      </c>
      <c r="H75">
        <v>5.8221249999999998</v>
      </c>
      <c r="K75">
        <f>(12/200)</f>
        <v>0.06</v>
      </c>
      <c r="L75">
        <f>(12/200)</f>
        <v>0.06</v>
      </c>
      <c r="M75">
        <f>(13/200)</f>
        <v>6.5000000000000002E-2</v>
      </c>
      <c r="N75">
        <f>(12/200)</f>
        <v>0.06</v>
      </c>
      <c r="P75">
        <f>(16/200)</f>
        <v>0.08</v>
      </c>
      <c r="Q75">
        <f t="shared" si="24"/>
        <v>7.4999999999999997E-2</v>
      </c>
      <c r="R75">
        <f>(14/200)</f>
        <v>7.0000000000000007E-2</v>
      </c>
      <c r="S75">
        <f>(14/200)</f>
        <v>7.0000000000000007E-2</v>
      </c>
      <c r="U75">
        <f>0.06+0.08</f>
        <v>0.14000000000000001</v>
      </c>
      <c r="V75">
        <f>0.06+0.075</f>
        <v>0.13500000000000001</v>
      </c>
      <c r="W75">
        <f>0.065+0.07</f>
        <v>0.13500000000000001</v>
      </c>
      <c r="X75">
        <f>0.06+0.07</f>
        <v>0.13</v>
      </c>
      <c r="Z75">
        <f>SQRT((ABS($A$76-$A$75)^2+(ABS($B$76-$B$75)^2)))</f>
        <v>15.611638872496698</v>
      </c>
      <c r="AA75">
        <f>SQRT((ABS($C$76-$C$75)^2+(ABS($D$76-$D$75)^2)))</f>
        <v>16.587847220895799</v>
      </c>
      <c r="AB75">
        <f>SQRT((ABS($E$76-$E$75)^2+(ABS($F$76-$F$75)^2)))</f>
        <v>17.270160462162764</v>
      </c>
      <c r="AC75">
        <f>SQRT((ABS($G$76-$G$75)^2+(ABS($H$76-$H$75)^2)))</f>
        <v>15.618150817247262</v>
      </c>
      <c r="AJ75">
        <f>1/0.14</f>
        <v>7.1428571428571423</v>
      </c>
      <c r="AK75">
        <f>1/0.135</f>
        <v>7.4074074074074066</v>
      </c>
      <c r="AL75">
        <f>1/0.135</f>
        <v>7.4074074074074066</v>
      </c>
      <c r="AM75">
        <f>1/0.13</f>
        <v>7.6923076923076916</v>
      </c>
      <c r="AO75">
        <f t="shared" si="20"/>
        <v>111.51170623211927</v>
      </c>
      <c r="AP75">
        <f t="shared" si="21"/>
        <v>122.87294237700591</v>
      </c>
      <c r="AQ75">
        <f t="shared" si="22"/>
        <v>127.92711453453899</v>
      </c>
      <c r="AR75">
        <f t="shared" si="23"/>
        <v>120.13962167113277</v>
      </c>
      <c r="AV75">
        <f>((0.06/0.14)*100)</f>
        <v>42.857142857142847</v>
      </c>
      <c r="AW75">
        <f>((0.06/0.135)*100)</f>
        <v>44.444444444444443</v>
      </c>
      <c r="AX75">
        <f>((0.065/0.135)*100)</f>
        <v>48.148148148148145</v>
      </c>
      <c r="AY75">
        <f>((0.06/0.13)*100)</f>
        <v>46.153846153846153</v>
      </c>
      <c r="BA75">
        <f>((0.08/0.14)*100)</f>
        <v>57.142857142857139</v>
      </c>
      <c r="BB75">
        <f>((0.075/0.135)*100)</f>
        <v>55.55555555555555</v>
      </c>
      <c r="BC75">
        <f>((0.07/0.135)*100)</f>
        <v>51.851851851851848</v>
      </c>
      <c r="BD75">
        <f>((0.07/0.13)*100)</f>
        <v>53.846153846153854</v>
      </c>
      <c r="BF75">
        <f>ABS($B$75-$D$75)</f>
        <v>2.4506940000000004</v>
      </c>
      <c r="BG75">
        <f>ABS($F$75-$H$75)</f>
        <v>3.4087390000000006</v>
      </c>
      <c r="BL75">
        <f>SQRT((ABS($A$75-$E$76)^2+(ABS($B$75-$F$76)^2)))</f>
        <v>2.7516090543144203</v>
      </c>
      <c r="BM75">
        <f>SQRT((ABS($C$75-$G$75)^2+(ABS($D$75-$H$75)^2)))</f>
        <v>3.0201818386376931</v>
      </c>
      <c r="BO75">
        <f>SQRT((ABS($A$75-$G$75)^2+(ABS($B$75-$H$75)^2)))</f>
        <v>10.772539985874507</v>
      </c>
      <c r="BP75">
        <f>SQRT((ABS($C$75-$E$75)^2+(ABS($D$75-$F$75)^2)))</f>
        <v>12.699563339684916</v>
      </c>
      <c r="BR75">
        <f>DEGREES(ACOS((9.84779966989912^2+16.8835234003991^2-8.81207867180098^2)/(2*9.84779966989912*16.8835234003991)))</f>
        <v>23.745616226245531</v>
      </c>
      <c r="BU75">
        <v>12</v>
      </c>
      <c r="BV75">
        <v>0</v>
      </c>
      <c r="BW75">
        <v>0</v>
      </c>
      <c r="BX75">
        <v>10</v>
      </c>
      <c r="BY75">
        <v>12</v>
      </c>
      <c r="BZ75">
        <v>0</v>
      </c>
      <c r="CA75">
        <v>11</v>
      </c>
      <c r="CB75">
        <v>2</v>
      </c>
      <c r="CC75">
        <v>13</v>
      </c>
      <c r="CD75">
        <v>0</v>
      </c>
      <c r="CE75">
        <v>11</v>
      </c>
      <c r="CF75">
        <v>1</v>
      </c>
      <c r="CG75">
        <v>12</v>
      </c>
      <c r="CH75">
        <v>10</v>
      </c>
      <c r="CI75">
        <v>1</v>
      </c>
      <c r="CJ75">
        <v>0</v>
      </c>
      <c r="CL75">
        <v>16</v>
      </c>
      <c r="CM75">
        <v>4</v>
      </c>
      <c r="CN75">
        <v>3</v>
      </c>
      <c r="CO75">
        <v>12</v>
      </c>
      <c r="CP75">
        <v>15</v>
      </c>
      <c r="CQ75">
        <v>4</v>
      </c>
      <c r="CR75">
        <v>13</v>
      </c>
      <c r="CS75">
        <v>3</v>
      </c>
      <c r="CT75">
        <v>14</v>
      </c>
      <c r="CU75">
        <v>3</v>
      </c>
      <c r="CV75">
        <v>13</v>
      </c>
      <c r="CW75">
        <v>1</v>
      </c>
      <c r="CX75">
        <v>14</v>
      </c>
      <c r="CY75">
        <v>12</v>
      </c>
      <c r="CZ75">
        <v>4</v>
      </c>
      <c r="DA75">
        <v>2</v>
      </c>
      <c r="DC75">
        <f>((0/12)*100)</f>
        <v>0</v>
      </c>
      <c r="DD75">
        <f>((0/12)*100)</f>
        <v>0</v>
      </c>
      <c r="DE75">
        <f>((10/12)*100)</f>
        <v>83.333333333333343</v>
      </c>
      <c r="DF75">
        <f>((0/12)*100)</f>
        <v>0</v>
      </c>
      <c r="DG75">
        <f>((11/12)*100)</f>
        <v>91.666666666666657</v>
      </c>
      <c r="DH75">
        <f>((2/12)*100)</f>
        <v>16.666666666666664</v>
      </c>
      <c r="DI75">
        <f>((0/13)*100)</f>
        <v>0</v>
      </c>
      <c r="DJ75">
        <f>((11/13)*100)</f>
        <v>84.615384615384613</v>
      </c>
      <c r="DK75">
        <f>((1/13)*100)</f>
        <v>7.6923076923076925</v>
      </c>
      <c r="DL75">
        <f>((10/12)*100)</f>
        <v>83.333333333333343</v>
      </c>
      <c r="DM75">
        <f>((1/12)*100)</f>
        <v>8.3333333333333321</v>
      </c>
      <c r="DN75">
        <f>((0/12)*100)</f>
        <v>0</v>
      </c>
      <c r="DP75">
        <f>((4/16)*100)</f>
        <v>25</v>
      </c>
      <c r="DQ75">
        <f>((3/16)*100)</f>
        <v>18.75</v>
      </c>
      <c r="DR75">
        <f>((12/16)*100)</f>
        <v>75</v>
      </c>
      <c r="DS75">
        <f>((4/15)*100)</f>
        <v>26.666666666666668</v>
      </c>
      <c r="DT75">
        <f>((13/15)*100)</f>
        <v>86.666666666666671</v>
      </c>
      <c r="DU75">
        <f>((3/15)*100)</f>
        <v>20</v>
      </c>
      <c r="DV75">
        <f>((3/14)*100)</f>
        <v>21.428571428571427</v>
      </c>
      <c r="DW75">
        <f>((13/14)*100)</f>
        <v>92.857142857142861</v>
      </c>
      <c r="DX75">
        <f>((1/14)*100)</f>
        <v>7.1428571428571423</v>
      </c>
      <c r="DY75">
        <f>((12/14)*100)</f>
        <v>85.714285714285708</v>
      </c>
      <c r="DZ75">
        <f>((4/14)*100)</f>
        <v>28.571428571428569</v>
      </c>
      <c r="EA75">
        <f>((2/14)*100)</f>
        <v>14.285714285714285</v>
      </c>
    </row>
    <row r="76" spans="1:131" x14ac:dyDescent="0.25">
      <c r="A76">
        <v>219.48637400000001</v>
      </c>
      <c r="B76">
        <v>10.415070999999999</v>
      </c>
      <c r="C76">
        <v>213.11405300000001</v>
      </c>
      <c r="D76">
        <v>7.7681979999999999</v>
      </c>
      <c r="E76">
        <v>201.44189299999999</v>
      </c>
      <c r="F76">
        <v>10.025247</v>
      </c>
      <c r="G76">
        <v>209.24139300000002</v>
      </c>
      <c r="H76">
        <v>5.77644</v>
      </c>
      <c r="K76">
        <f>(12/200)</f>
        <v>0.06</v>
      </c>
      <c r="L76">
        <f>(13/200)</f>
        <v>6.5000000000000002E-2</v>
      </c>
      <c r="M76">
        <f>(13/200)</f>
        <v>6.5000000000000002E-2</v>
      </c>
      <c r="N76">
        <f>(13/200)</f>
        <v>6.5000000000000002E-2</v>
      </c>
      <c r="P76">
        <f>(15/200)</f>
        <v>7.4999999999999997E-2</v>
      </c>
      <c r="Q76">
        <f t="shared" si="24"/>
        <v>7.4999999999999997E-2</v>
      </c>
      <c r="R76">
        <f>(14/200)</f>
        <v>7.0000000000000007E-2</v>
      </c>
      <c r="S76">
        <f>(13/200)</f>
        <v>6.5000000000000002E-2</v>
      </c>
      <c r="U76">
        <f>0.06+0.075</f>
        <v>0.13500000000000001</v>
      </c>
      <c r="V76">
        <f>0.065+0.075</f>
        <v>0.14000000000000001</v>
      </c>
      <c r="W76">
        <f>0.065+0.07</f>
        <v>0.13500000000000001</v>
      </c>
      <c r="X76">
        <f>0.065+0.065</f>
        <v>0.13</v>
      </c>
      <c r="Z76">
        <f>SQRT((ABS($A$77-$A$76)^2+(ABS($B$77-$B$76)^2)))</f>
        <v>15.619148826901066</v>
      </c>
      <c r="AA76">
        <f>SQRT((ABS($C$77-$C$76)^2+(ABS($D$77-$D$76)^2)))</f>
        <v>14.14576309525817</v>
      </c>
      <c r="AB76">
        <f>SQRT((ABS($E$77-$E$76)^2+(ABS($F$77-$F$76)^2)))</f>
        <v>15.58468033476524</v>
      </c>
      <c r="AC76">
        <f>SQRT((ABS($G$77-$G$76)^2+(ABS($H$77-$H$76)^2)))</f>
        <v>14.671270158025187</v>
      </c>
      <c r="AJ76">
        <f>1/0.135</f>
        <v>7.4074074074074066</v>
      </c>
      <c r="AK76">
        <f>1/0.14</f>
        <v>7.1428571428571423</v>
      </c>
      <c r="AL76">
        <f>1/0.135</f>
        <v>7.4074074074074066</v>
      </c>
      <c r="AM76">
        <f>1/0.13</f>
        <v>7.6923076923076916</v>
      </c>
      <c r="AO76">
        <f t="shared" si="20"/>
        <v>115.69739871778566</v>
      </c>
      <c r="AP76">
        <f t="shared" si="21"/>
        <v>101.04116496612977</v>
      </c>
      <c r="AQ76">
        <f t="shared" si="22"/>
        <v>115.44207655381659</v>
      </c>
      <c r="AR76">
        <f t="shared" si="23"/>
        <v>112.85592429250144</v>
      </c>
      <c r="AV76">
        <f>((0.06/0.135)*100)</f>
        <v>44.444444444444443</v>
      </c>
      <c r="AW76">
        <f>((0.065/0.14)*100)</f>
        <v>46.428571428571423</v>
      </c>
      <c r="AX76">
        <f>((0.065/0.135)*100)</f>
        <v>48.148148148148145</v>
      </c>
      <c r="AY76">
        <f>((0.065/0.13)*100)</f>
        <v>50</v>
      </c>
      <c r="BA76">
        <f>((0.075/0.135)*100)</f>
        <v>55.55555555555555</v>
      </c>
      <c r="BB76">
        <f>((0.075/0.14)*100)</f>
        <v>53.571428571428569</v>
      </c>
      <c r="BC76">
        <f>((0.07/0.135)*100)</f>
        <v>51.851851851851848</v>
      </c>
      <c r="BD76">
        <f>((0.065/0.13)*100)</f>
        <v>50</v>
      </c>
      <c r="BF76">
        <f>ABS($B$76-$D$76)</f>
        <v>2.6468729999999994</v>
      </c>
      <c r="BG76">
        <f>ABS($F$76-$H$76)</f>
        <v>4.2488070000000002</v>
      </c>
      <c r="BL76">
        <f>SQRT((ABS($A$76-$E$77)^2+(ABS($B$76-$F$77)^2)))</f>
        <v>2.4730020195149516</v>
      </c>
      <c r="BM76">
        <f>SQRT((ABS($C$76-$G$76)^2+(ABS($D$76-$H$76)^2)))</f>
        <v>4.3548358644343841</v>
      </c>
      <c r="BO76">
        <f>SQRT((ABS($A$76-$G$76)^2+(ABS($B$76-$H$76)^2)))</f>
        <v>11.246178606287645</v>
      </c>
      <c r="BP76">
        <f>SQRT((ABS($C$76-$E$76)^2+(ABS($D$76-$F$76)^2)))</f>
        <v>11.888380430235291</v>
      </c>
      <c r="BR76">
        <f>DEGREES(ACOS((8.46966689276251^2+15.5917703093437^2-8.42575069011378^2)/(2*8.46966689276251*15.5917703093437)))</f>
        <v>22.593024789562399</v>
      </c>
      <c r="BU76">
        <v>12</v>
      </c>
      <c r="BV76">
        <v>0</v>
      </c>
      <c r="BW76">
        <v>0</v>
      </c>
      <c r="BX76">
        <v>12</v>
      </c>
      <c r="BY76">
        <v>13</v>
      </c>
      <c r="BZ76">
        <v>0</v>
      </c>
      <c r="CA76">
        <v>12</v>
      </c>
      <c r="CB76">
        <v>1</v>
      </c>
      <c r="CC76">
        <v>13</v>
      </c>
      <c r="CD76">
        <v>0</v>
      </c>
      <c r="CE76">
        <v>12</v>
      </c>
      <c r="CF76">
        <v>0</v>
      </c>
      <c r="CG76">
        <v>13</v>
      </c>
      <c r="CH76">
        <v>12</v>
      </c>
      <c r="CI76">
        <v>0</v>
      </c>
      <c r="CJ76">
        <v>0</v>
      </c>
      <c r="CL76">
        <v>15</v>
      </c>
      <c r="CM76">
        <v>2</v>
      </c>
      <c r="CN76">
        <v>2</v>
      </c>
      <c r="CO76">
        <v>13</v>
      </c>
      <c r="CP76">
        <v>15</v>
      </c>
      <c r="CQ76">
        <v>3</v>
      </c>
      <c r="CR76">
        <v>13</v>
      </c>
      <c r="CS76">
        <v>4</v>
      </c>
      <c r="CT76">
        <v>14</v>
      </c>
      <c r="CU76">
        <v>2</v>
      </c>
      <c r="CV76">
        <v>13</v>
      </c>
      <c r="CW76">
        <v>2</v>
      </c>
      <c r="CX76">
        <v>13</v>
      </c>
      <c r="CY76">
        <v>13</v>
      </c>
      <c r="CZ76">
        <v>1</v>
      </c>
      <c r="DA76">
        <v>0</v>
      </c>
      <c r="DC76">
        <f>((0/12)*100)</f>
        <v>0</v>
      </c>
      <c r="DD76">
        <f>((0/12)*100)</f>
        <v>0</v>
      </c>
      <c r="DE76">
        <f>((12/12)*100)</f>
        <v>100</v>
      </c>
      <c r="DF76">
        <f>((0/13)*100)</f>
        <v>0</v>
      </c>
      <c r="DG76">
        <f>((12/13)*100)</f>
        <v>92.307692307692307</v>
      </c>
      <c r="DH76">
        <f>((1/13)*100)</f>
        <v>7.6923076923076925</v>
      </c>
      <c r="DI76">
        <f>((0/13)*100)</f>
        <v>0</v>
      </c>
      <c r="DJ76">
        <f>((12/13)*100)</f>
        <v>92.307692307692307</v>
      </c>
      <c r="DK76">
        <f>((0/13)*100)</f>
        <v>0</v>
      </c>
      <c r="DL76">
        <f>((12/13)*100)</f>
        <v>92.307692307692307</v>
      </c>
      <c r="DM76">
        <f>((0/13)*100)</f>
        <v>0</v>
      </c>
      <c r="DN76">
        <f>((0/13)*100)</f>
        <v>0</v>
      </c>
      <c r="DP76">
        <f>((2/15)*100)</f>
        <v>13.333333333333334</v>
      </c>
      <c r="DQ76">
        <f>((2/15)*100)</f>
        <v>13.333333333333334</v>
      </c>
      <c r="DR76">
        <f>((13/15)*100)</f>
        <v>86.666666666666671</v>
      </c>
      <c r="DS76">
        <f>((3/15)*100)</f>
        <v>20</v>
      </c>
      <c r="DT76">
        <f>((13/15)*100)</f>
        <v>86.666666666666671</v>
      </c>
      <c r="DU76">
        <f>((4/15)*100)</f>
        <v>26.666666666666668</v>
      </c>
      <c r="DV76">
        <f>((2/14)*100)</f>
        <v>14.285714285714285</v>
      </c>
      <c r="DW76">
        <f>((13/14)*100)</f>
        <v>92.857142857142861</v>
      </c>
      <c r="DX76">
        <f>((2/14)*100)</f>
        <v>14.285714285714285</v>
      </c>
      <c r="DY76">
        <f>((13/13)*100)</f>
        <v>100</v>
      </c>
      <c r="DZ76">
        <f>((1/13)*100)</f>
        <v>7.6923076923076925</v>
      </c>
      <c r="EA76">
        <f>((0/13)*100)</f>
        <v>0</v>
      </c>
    </row>
    <row r="77" spans="1:131" x14ac:dyDescent="0.25">
      <c r="A77">
        <v>235.10548700000001</v>
      </c>
      <c r="B77">
        <v>10.381617</v>
      </c>
      <c r="C77">
        <v>227.25452100000001</v>
      </c>
      <c r="D77">
        <v>8.1552100000000003</v>
      </c>
      <c r="E77">
        <v>217.01748000000001</v>
      </c>
      <c r="F77">
        <v>10.557554</v>
      </c>
      <c r="G77">
        <v>223.866874</v>
      </c>
      <c r="H77">
        <v>6.93466</v>
      </c>
      <c r="K77">
        <f>(12/200)</f>
        <v>0.06</v>
      </c>
      <c r="L77">
        <f>(11/200)</f>
        <v>5.5E-2</v>
      </c>
      <c r="M77">
        <f>(14/200)</f>
        <v>7.0000000000000007E-2</v>
      </c>
      <c r="N77">
        <f>(12/200)</f>
        <v>0.06</v>
      </c>
      <c r="P77">
        <f>(16/200)</f>
        <v>0.08</v>
      </c>
      <c r="Q77">
        <f t="shared" si="24"/>
        <v>7.4999999999999997E-2</v>
      </c>
      <c r="R77">
        <f>(15/200)</f>
        <v>7.4999999999999997E-2</v>
      </c>
      <c r="S77">
        <f>(17/200)</f>
        <v>8.5000000000000006E-2</v>
      </c>
      <c r="U77">
        <f>0.06+0.08</f>
        <v>0.14000000000000001</v>
      </c>
      <c r="V77">
        <f>0.055+0.075</f>
        <v>0.13</v>
      </c>
      <c r="W77">
        <f>0.07+0.075</f>
        <v>0.14500000000000002</v>
      </c>
      <c r="X77">
        <f>0.06+0.085</f>
        <v>0.14500000000000002</v>
      </c>
      <c r="Z77">
        <f>SQRT((ABS($A$78-$A$77)^2+(ABS($B$78-$B$77)^2)))</f>
        <v>17.301395195387258</v>
      </c>
      <c r="AA77">
        <f>SQRT((ABS($C$78-$C$77)^2+(ABS($D$78-$D$77)^2)))</f>
        <v>16.513819721137949</v>
      </c>
      <c r="AB77">
        <f>SQRT((ABS($E$78-$E$77)^2+(ABS($F$78-$F$77)^2)))</f>
        <v>14.968822126302955</v>
      </c>
      <c r="AC77">
        <f>SQRT((ABS($G$78-$G$77)^2+(ABS($H$78-$H$77)^2)))</f>
        <v>16.422055778171668</v>
      </c>
      <c r="AJ77">
        <f>1/0.14</f>
        <v>7.1428571428571423</v>
      </c>
      <c r="AK77">
        <f>1/0.13</f>
        <v>7.6923076923076916</v>
      </c>
      <c r="AL77">
        <f>1/0.145</f>
        <v>6.8965517241379315</v>
      </c>
      <c r="AM77">
        <f>1/0.145</f>
        <v>6.8965517241379315</v>
      </c>
      <c r="AO77">
        <f t="shared" si="20"/>
        <v>123.58139425276612</v>
      </c>
      <c r="AP77">
        <f t="shared" si="21"/>
        <v>127.02938247029191</v>
      </c>
      <c r="AQ77">
        <f t="shared" si="22"/>
        <v>103.23325604346864</v>
      </c>
      <c r="AR77">
        <f t="shared" si="23"/>
        <v>113.25555709083908</v>
      </c>
      <c r="AV77">
        <f>((0.06/0.14)*100)</f>
        <v>42.857142857142847</v>
      </c>
      <c r="AW77">
        <f>((0.055/0.13)*100)</f>
        <v>42.307692307692307</v>
      </c>
      <c r="AX77">
        <f>((0.07/0.145)*100)</f>
        <v>48.275862068965523</v>
      </c>
      <c r="AY77">
        <f>((0.06/0.145)*100)</f>
        <v>41.379310344827587</v>
      </c>
      <c r="BA77">
        <f>((0.08/0.14)*100)</f>
        <v>57.142857142857139</v>
      </c>
      <c r="BB77">
        <f>((0.075/0.13)*100)</f>
        <v>57.692307692307686</v>
      </c>
      <c r="BC77">
        <f>((0.075/0.145)*100)</f>
        <v>51.724137931034484</v>
      </c>
      <c r="BD77">
        <f>((0.085/0.145)*100)</f>
        <v>58.62068965517242</v>
      </c>
      <c r="BF77">
        <f>ABS($B$77-$D$77)</f>
        <v>2.226407</v>
      </c>
      <c r="BG77">
        <f>ABS($F$77-$H$77)</f>
        <v>3.6228939999999996</v>
      </c>
      <c r="BL77">
        <f>SQRT((ABS($A$77-$E$78)^2+(ABS($B$77-$F$78)^2)))</f>
        <v>3.1326557830641155</v>
      </c>
      <c r="BM77">
        <f>SQRT((ABS($C$77-$G$77)^2+(ABS($D$77-$H$77)^2)))</f>
        <v>3.600818587364421</v>
      </c>
      <c r="BO77">
        <f>SQRT((ABS($A$77-$G$77)^2+(ABS($B$77-$H$77)^2)))</f>
        <v>11.755336436002942</v>
      </c>
      <c r="BP77">
        <f>SQRT((ABS($C$77-$E$77)^2+(ABS($D$77-$F$77)^2)))</f>
        <v>10.515144560585799</v>
      </c>
      <c r="BR77">
        <f>DEGREES(ACOS((10.0695263096247^2+16.4274628985506^2-8.10651914792151^2)/(2*10.0695263096247*16.4274628985506)))</f>
        <v>22.54931882065986</v>
      </c>
      <c r="BS77">
        <f>DEGREES(ACOS((9.78870012782022^2+16.2490283373766^2-8.77924856046742^2)/(2*9.78870012782022*16.2490283373766)))</f>
        <v>27.263447400694766</v>
      </c>
      <c r="BU77">
        <v>12</v>
      </c>
      <c r="BV77">
        <v>0</v>
      </c>
      <c r="BW77">
        <v>1</v>
      </c>
      <c r="BX77">
        <v>10</v>
      </c>
      <c r="BY77">
        <v>11</v>
      </c>
      <c r="BZ77">
        <v>0</v>
      </c>
      <c r="CA77">
        <v>10</v>
      </c>
      <c r="CB77">
        <v>0</v>
      </c>
      <c r="CC77">
        <v>14</v>
      </c>
      <c r="CD77">
        <v>1</v>
      </c>
      <c r="CE77">
        <v>10</v>
      </c>
      <c r="CF77">
        <v>0</v>
      </c>
      <c r="CG77">
        <v>12</v>
      </c>
      <c r="CH77">
        <v>10</v>
      </c>
      <c r="CI77">
        <v>0</v>
      </c>
      <c r="CJ77">
        <v>0</v>
      </c>
      <c r="CL77">
        <v>16</v>
      </c>
      <c r="CM77">
        <v>5</v>
      </c>
      <c r="CN77">
        <v>3</v>
      </c>
      <c r="CO77">
        <v>15</v>
      </c>
      <c r="CP77">
        <v>15</v>
      </c>
      <c r="CQ77">
        <v>3</v>
      </c>
      <c r="CR77">
        <v>14</v>
      </c>
      <c r="CS77">
        <v>2</v>
      </c>
      <c r="CT77">
        <v>15</v>
      </c>
      <c r="CU77">
        <v>3</v>
      </c>
      <c r="CV77">
        <v>14</v>
      </c>
      <c r="CW77">
        <v>2</v>
      </c>
      <c r="CX77">
        <v>17</v>
      </c>
      <c r="CY77">
        <v>15</v>
      </c>
      <c r="CZ77">
        <v>6</v>
      </c>
      <c r="DA77">
        <v>3</v>
      </c>
      <c r="DC77">
        <f>((0/12)*100)</f>
        <v>0</v>
      </c>
      <c r="DD77">
        <f>((1/12)*100)</f>
        <v>8.3333333333333321</v>
      </c>
      <c r="DE77">
        <f>((10/12)*100)</f>
        <v>83.333333333333343</v>
      </c>
      <c r="DF77">
        <f>((0/11)*100)</f>
        <v>0</v>
      </c>
      <c r="DG77">
        <f>((10/11)*100)</f>
        <v>90.909090909090907</v>
      </c>
      <c r="DH77">
        <f>((0/11)*100)</f>
        <v>0</v>
      </c>
      <c r="DI77">
        <f>((1/14)*100)</f>
        <v>7.1428571428571423</v>
      </c>
      <c r="DJ77">
        <f>((10/14)*100)</f>
        <v>71.428571428571431</v>
      </c>
      <c r="DK77">
        <f>((0/14)*100)</f>
        <v>0</v>
      </c>
      <c r="DL77">
        <f>((10/12)*100)</f>
        <v>83.333333333333343</v>
      </c>
      <c r="DM77">
        <f>((0/12)*100)</f>
        <v>0</v>
      </c>
      <c r="DN77">
        <f>((0/12)*100)</f>
        <v>0</v>
      </c>
      <c r="DP77">
        <f>((5/16)*100)</f>
        <v>31.25</v>
      </c>
      <c r="DQ77">
        <f>((3/16)*100)</f>
        <v>18.75</v>
      </c>
      <c r="DR77">
        <f>((15/16)*100)</f>
        <v>93.75</v>
      </c>
      <c r="DS77">
        <f>((3/15)*100)</f>
        <v>20</v>
      </c>
      <c r="DT77">
        <f>((14/15)*100)</f>
        <v>93.333333333333329</v>
      </c>
      <c r="DU77">
        <f>((2/15)*100)</f>
        <v>13.333333333333334</v>
      </c>
      <c r="DV77">
        <f>((3/15)*100)</f>
        <v>20</v>
      </c>
      <c r="DW77">
        <f>((14/15)*100)</f>
        <v>93.333333333333329</v>
      </c>
      <c r="DX77">
        <f>((2/15)*100)</f>
        <v>13.333333333333334</v>
      </c>
      <c r="DY77">
        <f>((15/17)*100)</f>
        <v>88.235294117647058</v>
      </c>
      <c r="DZ77">
        <f>((6/17)*100)</f>
        <v>35.294117647058826</v>
      </c>
      <c r="EA77">
        <f>((3/17)*100)</f>
        <v>17.647058823529413</v>
      </c>
    </row>
    <row r="78" spans="1:131" x14ac:dyDescent="0.25">
      <c r="A78">
        <v>252.34608399999999</v>
      </c>
      <c r="B78">
        <v>8.9324480000000008</v>
      </c>
      <c r="C78">
        <v>243.746387</v>
      </c>
      <c r="D78">
        <v>7.3039769999999997</v>
      </c>
      <c r="E78">
        <v>231.980929</v>
      </c>
      <c r="F78">
        <v>10.156518</v>
      </c>
      <c r="G78">
        <v>240.25302400000001</v>
      </c>
      <c r="H78">
        <v>5.8493009999999996</v>
      </c>
      <c r="L78">
        <f>(12/200)</f>
        <v>0.06</v>
      </c>
      <c r="M78">
        <f>(16/200)</f>
        <v>0.08</v>
      </c>
      <c r="P78">
        <f>(18/200)</f>
        <v>0.09</v>
      </c>
      <c r="Q78">
        <f>(17/200)</f>
        <v>8.5000000000000006E-2</v>
      </c>
      <c r="R78">
        <f>(13/200)</f>
        <v>6.5000000000000002E-2</v>
      </c>
      <c r="S78">
        <f>(21/200)</f>
        <v>0.105</v>
      </c>
      <c r="V78">
        <f>0.06+0.085</f>
        <v>0.14500000000000002</v>
      </c>
      <c r="W78">
        <f>0.08+0.065</f>
        <v>0.14500000000000002</v>
      </c>
      <c r="AA78">
        <f>SQRT((ABS($C$79-$C$78)^2+(ABS($D$79-$D$78)^2)))</f>
        <v>16.467830602808387</v>
      </c>
      <c r="AB78">
        <f>SQRT((ABS($E$79-$E$78)^2+(ABS($F$79-$F$78)^2)))</f>
        <v>15.63897580965291</v>
      </c>
      <c r="AK78">
        <f>1/0.145</f>
        <v>6.8965517241379315</v>
      </c>
      <c r="AL78">
        <f>1/0.145</f>
        <v>6.8965517241379315</v>
      </c>
      <c r="AP78">
        <f t="shared" si="21"/>
        <v>113.57124553660955</v>
      </c>
      <c r="AQ78">
        <f t="shared" si="22"/>
        <v>107.85500558381317</v>
      </c>
      <c r="AW78">
        <f>((0.06/0.145)*100)</f>
        <v>41.379310344827587</v>
      </c>
      <c r="AX78">
        <f>((0.08/0.145)*100)</f>
        <v>55.172413793103459</v>
      </c>
      <c r="BB78">
        <f>((0.085/0.145)*100)</f>
        <v>58.62068965517242</v>
      </c>
      <c r="BC78">
        <f>((0.065/0.145)*100)</f>
        <v>44.827586206896555</v>
      </c>
      <c r="BF78">
        <f>ABS($B$78-$D$78)</f>
        <v>1.6284710000000011</v>
      </c>
      <c r="BG78">
        <f>ABS($F$78-$H$78)</f>
        <v>4.3072170000000005</v>
      </c>
      <c r="BI78">
        <v>1.9299760000000004</v>
      </c>
      <c r="BJ78" s="1">
        <v>2.1075589999999997</v>
      </c>
      <c r="BM78">
        <f>SQRT((ABS($C$78-$G$78)^2+(ABS($D$78-$H$78)^2)))</f>
        <v>3.7841336280243749</v>
      </c>
      <c r="BO78">
        <f>SQRT((ABS($A$78-$G$78)^2+(ABS($B$78-$H$78)^2)))</f>
        <v>12.47989966254571</v>
      </c>
      <c r="BP78">
        <f>SQRT((ABS($C$78-$E$78)^2+(ABS($D$78-$F$78)^2)))</f>
        <v>12.106320337181108</v>
      </c>
      <c r="BR78">
        <f>DEGREES(ACOS((7.68559618438088^2+12.7606879246444^2-6.4495276217352^2)/(2*7.68559618438088*12.7606879246444)))</f>
        <v>23.184045729644026</v>
      </c>
      <c r="BS78">
        <f>DEGREES(ACOS((8.4311439599581^2+11.0816434691615^2-4.69547802749879^2)/(2*8.4311439599581*11.0816434691615)))</f>
        <v>23.131289318431403</v>
      </c>
      <c r="BY78">
        <v>12</v>
      </c>
      <c r="BZ78">
        <v>0</v>
      </c>
      <c r="CA78">
        <v>12</v>
      </c>
      <c r="CB78">
        <v>0</v>
      </c>
      <c r="CC78">
        <v>16</v>
      </c>
      <c r="CD78">
        <v>0</v>
      </c>
      <c r="CE78">
        <v>12</v>
      </c>
      <c r="CF78">
        <v>0</v>
      </c>
      <c r="CL78">
        <v>18</v>
      </c>
      <c r="CM78">
        <v>6</v>
      </c>
      <c r="CN78">
        <v>2</v>
      </c>
      <c r="CO78">
        <v>16</v>
      </c>
      <c r="CP78">
        <v>17</v>
      </c>
      <c r="CQ78">
        <v>5</v>
      </c>
      <c r="CR78">
        <v>13</v>
      </c>
      <c r="CS78">
        <v>5</v>
      </c>
      <c r="CT78">
        <v>13</v>
      </c>
      <c r="CU78">
        <v>2</v>
      </c>
      <c r="CV78">
        <v>13</v>
      </c>
      <c r="CW78">
        <v>1</v>
      </c>
      <c r="CX78">
        <v>21</v>
      </c>
      <c r="CY78">
        <v>16</v>
      </c>
      <c r="CZ78">
        <v>9</v>
      </c>
      <c r="DA78">
        <v>5</v>
      </c>
      <c r="DF78">
        <f>((0/12)*100)</f>
        <v>0</v>
      </c>
      <c r="DG78">
        <f>((12/12)*100)</f>
        <v>100</v>
      </c>
      <c r="DH78">
        <f>((0/12)*100)</f>
        <v>0</v>
      </c>
      <c r="DI78">
        <f>((0/16)*100)</f>
        <v>0</v>
      </c>
      <c r="DJ78">
        <f>((12/16)*100)</f>
        <v>75</v>
      </c>
      <c r="DK78">
        <f>((0/16)*100)</f>
        <v>0</v>
      </c>
      <c r="DP78">
        <f>((6/18)*100)</f>
        <v>33.333333333333329</v>
      </c>
      <c r="DQ78">
        <f>((2/18)*100)</f>
        <v>11.111111111111111</v>
      </c>
      <c r="DR78">
        <f>((16/18)*100)</f>
        <v>88.888888888888886</v>
      </c>
      <c r="DS78">
        <f>((5/17)*100)</f>
        <v>29.411764705882355</v>
      </c>
      <c r="DT78">
        <f>((13/17)*100)</f>
        <v>76.470588235294116</v>
      </c>
      <c r="DU78">
        <f>((5/17)*100)</f>
        <v>29.411764705882355</v>
      </c>
      <c r="DV78">
        <f>((2/13)*100)</f>
        <v>15.384615384615385</v>
      </c>
      <c r="DW78">
        <f>((13/13)*100)</f>
        <v>100</v>
      </c>
      <c r="DX78">
        <f>((1/13)*100)</f>
        <v>7.6923076923076925</v>
      </c>
      <c r="DY78">
        <f>((16/21)*100)</f>
        <v>76.19047619047619</v>
      </c>
      <c r="DZ78">
        <f>((9/21)*100)</f>
        <v>42.857142857142854</v>
      </c>
      <c r="EA78">
        <f>((5/21)*100)</f>
        <v>23.809523809523807</v>
      </c>
    </row>
    <row r="79" spans="1:131" x14ac:dyDescent="0.25">
      <c r="C79">
        <v>260.18149499999998</v>
      </c>
      <c r="D79">
        <v>6.2663500000000001</v>
      </c>
      <c r="E79">
        <v>247.616107</v>
      </c>
      <c r="F79">
        <v>9.8118829999999999</v>
      </c>
      <c r="BP79">
        <f>SQRT((ABS($C$79-$E$79)^2+(ABS($D$79-$F$79)^2)))</f>
        <v>13.056024657016875</v>
      </c>
      <c r="BR79">
        <f>DEGREES(ACOS((18.5344648918273^2+26.4516439803958^2-8.63532754464567^2)/(2*18.5344648918273*26.4516439803958)))</f>
        <v>8.9306897536963543</v>
      </c>
      <c r="BS79">
        <f>DEGREES(ACOS((6.00942955724169^2+14.7511742985935^2-9.84779966989912^2)/(2*6.00942955724169*14.7511742985935)))</f>
        <v>27.867937402796596</v>
      </c>
    </row>
    <row r="80" spans="1:131" x14ac:dyDescent="0.25">
      <c r="A80" t="s">
        <v>22</v>
      </c>
      <c r="B80" t="s">
        <v>22</v>
      </c>
      <c r="C80" t="s">
        <v>22</v>
      </c>
      <c r="D80" t="s">
        <v>22</v>
      </c>
      <c r="E80" t="s">
        <v>22</v>
      </c>
      <c r="F80" t="s">
        <v>22</v>
      </c>
      <c r="G80" t="s">
        <v>22</v>
      </c>
      <c r="H80" t="s">
        <v>22</v>
      </c>
      <c r="BR80">
        <f>DEGREES(ACOS((10.2173273109502^2+19.12522025855^2-10.2093337590498^2)/(2*10.2173273109502*19.12522025855)))</f>
        <v>20.554492782693945</v>
      </c>
      <c r="BS80">
        <f>DEGREES(ACOS((8.81207867180098^2+15.1343735923676^2-8.46966689276251^2)/(2*8.81207867180098*15.1343735923676)))</f>
        <v>28.247168661713747</v>
      </c>
    </row>
    <row r="81" spans="1:131" x14ac:dyDescent="0.25">
      <c r="A81">
        <v>246.65196499999999</v>
      </c>
      <c r="B81">
        <v>4.7361490000000002</v>
      </c>
      <c r="C81">
        <v>238.537858</v>
      </c>
      <c r="D81">
        <v>7.9071629999999997</v>
      </c>
      <c r="E81">
        <v>255.15196499999999</v>
      </c>
      <c r="F81">
        <v>5.072165</v>
      </c>
      <c r="G81">
        <v>246.15490299999999</v>
      </c>
      <c r="H81">
        <v>8.1656650000000006</v>
      </c>
      <c r="K81">
        <f>(8/200)</f>
        <v>0.04</v>
      </c>
      <c r="L81">
        <f>(9/200)</f>
        <v>4.4999999999999998E-2</v>
      </c>
      <c r="M81">
        <f>(11/200)</f>
        <v>5.5E-2</v>
      </c>
      <c r="N81">
        <f>(12/200)</f>
        <v>0.06</v>
      </c>
      <c r="P81">
        <f>(16/200)</f>
        <v>0.08</v>
      </c>
      <c r="Q81">
        <f>(14/200)</f>
        <v>7.0000000000000007E-2</v>
      </c>
      <c r="R81">
        <f>(18/200)</f>
        <v>0.09</v>
      </c>
      <c r="S81">
        <f>(14/200)</f>
        <v>7.0000000000000007E-2</v>
      </c>
      <c r="U81">
        <f>0.04+0.08</f>
        <v>0.12</v>
      </c>
      <c r="V81">
        <f>0.045+0.07</f>
        <v>0.115</v>
      </c>
      <c r="W81">
        <f>0.055+0.09</f>
        <v>0.14499999999999999</v>
      </c>
      <c r="X81">
        <f>0.06+0.07</f>
        <v>0.13</v>
      </c>
      <c r="Z81">
        <f>SQRT((ABS($A$82-$A$81)^2+(ABS($B$82-$B$81)^2)))</f>
        <v>13.290499144286679</v>
      </c>
      <c r="AA81">
        <f>SQRT((ABS($C$82-$C$81)^2+(ABS($D$82-$D$81)^2)))</f>
        <v>13.091428483610844</v>
      </c>
      <c r="AB81">
        <f>SQRT((ABS($E$82-$E$81)^2+(ABS($F$82-$F$81)^2)))</f>
        <v>17.781450773973397</v>
      </c>
      <c r="AC81">
        <f>SQRT((ABS($G$82-$G$81)^2+(ABS($H$82-$H$81)^2)))</f>
        <v>16.249028337376629</v>
      </c>
      <c r="AJ81">
        <f>1/0.12</f>
        <v>8.3333333333333339</v>
      </c>
      <c r="AK81">
        <f>1/0.115</f>
        <v>8.695652173913043</v>
      </c>
      <c r="AL81">
        <f>1/0.145</f>
        <v>6.8965517241379315</v>
      </c>
      <c r="AM81">
        <f>1/0.13</f>
        <v>7.6923076923076916</v>
      </c>
      <c r="AO81">
        <f t="shared" ref="AO81:AO94" si="25">$Z81/$U81</f>
        <v>110.75415953572232</v>
      </c>
      <c r="AP81">
        <f t="shared" ref="AP81:AP94" si="26">$AA81/$V81</f>
        <v>113.83850855313777</v>
      </c>
      <c r="AQ81">
        <f t="shared" ref="AQ81:AQ94" si="27">$AB81/$W81</f>
        <v>122.63069499291998</v>
      </c>
      <c r="AR81">
        <f t="shared" ref="AR81:AR93" si="28">$AC81/$X81</f>
        <v>124.99252567212791</v>
      </c>
      <c r="AV81">
        <f>((0.04/0.12)*100)</f>
        <v>33.333333333333336</v>
      </c>
      <c r="AW81">
        <f>((0.045/0.115)*100)</f>
        <v>39.130434782608688</v>
      </c>
      <c r="AX81">
        <f>((0.055/0.145)*100)</f>
        <v>37.931034482758626</v>
      </c>
      <c r="AY81">
        <f>((0.06/0.13)*100)</f>
        <v>46.153846153846153</v>
      </c>
      <c r="BA81">
        <f>((0.08/0.12)*100)</f>
        <v>66.666666666666671</v>
      </c>
      <c r="BB81">
        <f>((0.07/0.115)*100)</f>
        <v>60.869565217391312</v>
      </c>
      <c r="BC81">
        <f>((0.09/0.145)*100)</f>
        <v>62.068965517241381</v>
      </c>
      <c r="BD81">
        <f>((0.07/0.13)*100)</f>
        <v>53.846153846153854</v>
      </c>
      <c r="BF81">
        <f>ABS($B$81-$D$81)</f>
        <v>3.1710139999999996</v>
      </c>
      <c r="BG81">
        <f>ABS($F$81-$H$81)</f>
        <v>3.0935000000000006</v>
      </c>
      <c r="BL81">
        <f>SQRT((ABS($A$81-$E$81)^2+(ABS($B$81-$F$81)^2)))</f>
        <v>8.5066389809522303</v>
      </c>
      <c r="BM81">
        <f>SQRT((ABS($C$81-$G$81)^2+(ABS($D$81-$H$81)^2)))</f>
        <v>7.6214301686775858</v>
      </c>
      <c r="BO81">
        <f>SQRT((ABS($A$81-$G$81)^2+(ABS($B$81-$H$81)^2)))</f>
        <v>3.4653500005194284</v>
      </c>
      <c r="BP81">
        <f>SQRT((ABS($C$81-$E$82)^2+(ABS($D$81-$F$82)^2)))</f>
        <v>4.3070963960897108</v>
      </c>
      <c r="BR81">
        <f>DEGREES(ACOS((9.41763401613531^2+17.9454569320832^2-9.86910286201052^2)/(2*9.41763401613531*17.9454569320832)))</f>
        <v>22.028501407119705</v>
      </c>
      <c r="BS81">
        <f>DEGREES(ACOS((8.42575069011378^2+16.9032262209057^2-10.0695263096247^2)/(2*8.42575069011378*16.9032262209057)))</f>
        <v>26.319275474313461</v>
      </c>
      <c r="BU81">
        <v>8</v>
      </c>
      <c r="BV81">
        <v>0</v>
      </c>
      <c r="BW81">
        <v>0</v>
      </c>
      <c r="BX81">
        <v>8</v>
      </c>
      <c r="BY81">
        <v>9</v>
      </c>
      <c r="BZ81">
        <v>0</v>
      </c>
      <c r="CA81">
        <v>9</v>
      </c>
      <c r="CB81">
        <v>0</v>
      </c>
      <c r="CC81">
        <v>11</v>
      </c>
      <c r="CD81">
        <v>0</v>
      </c>
      <c r="CE81">
        <v>9</v>
      </c>
      <c r="CF81">
        <v>0</v>
      </c>
      <c r="CG81">
        <v>12</v>
      </c>
      <c r="CH81">
        <v>10</v>
      </c>
      <c r="CI81">
        <v>0</v>
      </c>
      <c r="CJ81">
        <v>0</v>
      </c>
      <c r="CL81">
        <v>16</v>
      </c>
      <c r="CM81">
        <v>2</v>
      </c>
      <c r="CN81">
        <v>8</v>
      </c>
      <c r="CO81">
        <v>0</v>
      </c>
      <c r="CP81">
        <v>14</v>
      </c>
      <c r="CQ81">
        <v>6</v>
      </c>
      <c r="CR81">
        <v>12</v>
      </c>
      <c r="CS81">
        <v>4</v>
      </c>
      <c r="CT81">
        <v>18</v>
      </c>
      <c r="CU81">
        <v>10</v>
      </c>
      <c r="CV81">
        <v>12</v>
      </c>
      <c r="CW81">
        <v>2</v>
      </c>
      <c r="CX81">
        <v>14</v>
      </c>
      <c r="CY81">
        <v>14</v>
      </c>
      <c r="CZ81">
        <v>5</v>
      </c>
      <c r="DA81">
        <v>3</v>
      </c>
      <c r="DC81">
        <f>((0/8)*100)</f>
        <v>0</v>
      </c>
      <c r="DD81">
        <f>((0/8)*100)</f>
        <v>0</v>
      </c>
      <c r="DE81">
        <f>((8/8)*100)</f>
        <v>100</v>
      </c>
      <c r="DF81">
        <f>((0/9)*100)</f>
        <v>0</v>
      </c>
      <c r="DG81">
        <f>((9/9)*100)</f>
        <v>100</v>
      </c>
      <c r="DH81">
        <f>((0/9)*100)</f>
        <v>0</v>
      </c>
      <c r="DI81">
        <f>((0/11)*100)</f>
        <v>0</v>
      </c>
      <c r="DJ81">
        <f>((9/11)*100)</f>
        <v>81.818181818181827</v>
      </c>
      <c r="DK81">
        <f>((0/11)*100)</f>
        <v>0</v>
      </c>
      <c r="DL81">
        <f>((10/12)*100)</f>
        <v>83.333333333333343</v>
      </c>
      <c r="DM81">
        <f>((0/12)*100)</f>
        <v>0</v>
      </c>
      <c r="DN81">
        <f>((0/12)*100)</f>
        <v>0</v>
      </c>
      <c r="DP81">
        <f>((2/16)*100)</f>
        <v>12.5</v>
      </c>
      <c r="DQ81">
        <f>((8/16)*100)</f>
        <v>50</v>
      </c>
      <c r="DR81">
        <f>((0/16)*100)</f>
        <v>0</v>
      </c>
      <c r="DS81">
        <f>((6/14)*100)</f>
        <v>42.857142857142854</v>
      </c>
      <c r="DT81">
        <f>((12/14)*100)</f>
        <v>85.714285714285708</v>
      </c>
      <c r="DU81">
        <f>((4/14)*100)</f>
        <v>28.571428571428569</v>
      </c>
      <c r="DV81">
        <f>((10/18)*100)</f>
        <v>55.555555555555557</v>
      </c>
      <c r="DW81">
        <f>((12/18)*100)</f>
        <v>66.666666666666657</v>
      </c>
      <c r="DX81">
        <f>((2/18)*100)</f>
        <v>11.111111111111111</v>
      </c>
      <c r="DY81">
        <f>((14/14)*100)</f>
        <v>100</v>
      </c>
      <c r="DZ81">
        <f>((5/14)*100)</f>
        <v>35.714285714285715</v>
      </c>
      <c r="EA81">
        <f>((3/14)*100)</f>
        <v>21.428571428571427</v>
      </c>
    </row>
    <row r="82" spans="1:131" x14ac:dyDescent="0.25">
      <c r="A82">
        <v>233.36640299999999</v>
      </c>
      <c r="B82">
        <v>4.37392</v>
      </c>
      <c r="C82">
        <v>225.44858199999999</v>
      </c>
      <c r="D82">
        <v>8.1445519999999991</v>
      </c>
      <c r="E82">
        <v>237.41991100000001</v>
      </c>
      <c r="F82">
        <v>3.7476829999999999</v>
      </c>
      <c r="G82">
        <v>229.906341</v>
      </c>
      <c r="H82">
        <v>8.2887699999999995</v>
      </c>
      <c r="K82">
        <f>(10/200)</f>
        <v>0.05</v>
      </c>
      <c r="L82">
        <f>(10/200)</f>
        <v>0.05</v>
      </c>
      <c r="M82">
        <f>(11/200)</f>
        <v>5.5E-2</v>
      </c>
      <c r="N82" s="1">
        <f>(8/200)</f>
        <v>0.04</v>
      </c>
      <c r="P82">
        <f>(15/200)</f>
        <v>7.4999999999999997E-2</v>
      </c>
      <c r="Q82">
        <f>(14/200)</f>
        <v>7.0000000000000007E-2</v>
      </c>
      <c r="R82">
        <f>(15/200)</f>
        <v>7.4999999999999997E-2</v>
      </c>
      <c r="S82">
        <f>(13/200)</f>
        <v>6.5000000000000002E-2</v>
      </c>
      <c r="U82">
        <f>0.05+0.075</f>
        <v>0.125</v>
      </c>
      <c r="V82">
        <f>0.05+0.07</f>
        <v>0.12000000000000001</v>
      </c>
      <c r="W82">
        <f>0.055+0.075</f>
        <v>0.13</v>
      </c>
      <c r="X82" s="1">
        <f>0.04+0.065</f>
        <v>0.10500000000000001</v>
      </c>
      <c r="Z82">
        <f>SQRT((ABS($A$83-$A$82)^2+(ABS($B$83-$B$82)^2)))</f>
        <v>14.430721383916504</v>
      </c>
      <c r="AA82">
        <f>SQRT((ABS($C$83-$C$82)^2+(ABS($D$83-$D$82)^2)))</f>
        <v>12.261214598633504</v>
      </c>
      <c r="AB82">
        <f>SQRT((ABS($E$83-$E$82)^2+(ABS($F$83-$F$82)^2)))</f>
        <v>15.187234857841812</v>
      </c>
      <c r="AC82" s="1">
        <f>SQRT((ABS($G$83-$G$82)^2+(ABS($H$83-$H$82)^2)))</f>
        <v>11.0816434691615</v>
      </c>
      <c r="AJ82">
        <f>1/0.125</f>
        <v>8</v>
      </c>
      <c r="AK82">
        <f>1/0.12</f>
        <v>8.3333333333333339</v>
      </c>
      <c r="AL82">
        <f>1/0.13</f>
        <v>7.6923076923076916</v>
      </c>
      <c r="AM82" s="1">
        <f>1/0.105</f>
        <v>9.5238095238095237</v>
      </c>
      <c r="AO82">
        <f t="shared" si="25"/>
        <v>115.44577107133203</v>
      </c>
      <c r="AP82">
        <f t="shared" si="26"/>
        <v>102.17678832194586</v>
      </c>
      <c r="AQ82">
        <f t="shared" si="27"/>
        <v>116.82488352186009</v>
      </c>
      <c r="AR82" s="1">
        <f t="shared" si="28"/>
        <v>105.5394616110619</v>
      </c>
      <c r="AV82">
        <f>((0.05/0.125)*100)</f>
        <v>40</v>
      </c>
      <c r="AW82">
        <f>((0.05/0.12)*100)</f>
        <v>41.666666666666671</v>
      </c>
      <c r="AX82">
        <f>((0.055/0.13)*100)</f>
        <v>42.307692307692307</v>
      </c>
      <c r="AY82" s="1">
        <f>((0.04/0.105)*100)</f>
        <v>38.095238095238102</v>
      </c>
      <c r="BA82">
        <f>((0.075/0.125)*100)</f>
        <v>60</v>
      </c>
      <c r="BB82">
        <f>((0.07/0.12)*100)</f>
        <v>58.333333333333336</v>
      </c>
      <c r="BC82">
        <f>((0.075/0.13)*100)</f>
        <v>57.692307692307686</v>
      </c>
      <c r="BD82" s="1">
        <f>((0.065/0.105)*100)</f>
        <v>61.904761904761905</v>
      </c>
      <c r="BF82">
        <f>ABS($B$82-$D$82)</f>
        <v>3.7706319999999991</v>
      </c>
      <c r="BG82">
        <f>ABS($F$82-$H$82)</f>
        <v>4.5410869999999992</v>
      </c>
      <c r="BL82">
        <f>SQRT((ABS($A$82-$E$82)^2+(ABS($B$82-$F$82)^2)))</f>
        <v>4.1015972359841939</v>
      </c>
      <c r="BM82">
        <f>SQRT((ABS($C$82-$G$82)^2+(ABS($D$82-$H$82)^2)))</f>
        <v>4.4600912696496575</v>
      </c>
      <c r="BO82">
        <f>SQRT((ABS($A$82-$G$82)^2+(ABS($B$82-$H$82)^2)))</f>
        <v>5.2247564121539627</v>
      </c>
      <c r="BP82">
        <f>SQRT((ABS($C$82-$E$82)^2+(ABS($D$82-$F$82)^2)))</f>
        <v>12.753241745901416</v>
      </c>
      <c r="BR82">
        <f>DEGREES(ACOS((6.63151777255532^2+12.0517517351755^2-7.51291514650404^2)/(2*6.63151777255532*12.0517517351755)))</f>
        <v>33.831586163623953</v>
      </c>
      <c r="BS82">
        <f>DEGREES(ACOS((8.10651914792151^2+14.5439291888244^2-7.68559618438088^2)/(2*8.10651914792151*14.5439291888244)))</f>
        <v>22.295194651654768</v>
      </c>
      <c r="BU82">
        <v>10</v>
      </c>
      <c r="BV82">
        <v>0</v>
      </c>
      <c r="BW82">
        <v>0</v>
      </c>
      <c r="BX82">
        <v>10</v>
      </c>
      <c r="BY82">
        <v>10</v>
      </c>
      <c r="BZ82">
        <v>0</v>
      </c>
      <c r="CA82">
        <v>9</v>
      </c>
      <c r="CB82">
        <v>0</v>
      </c>
      <c r="CC82">
        <v>11</v>
      </c>
      <c r="CD82">
        <v>0</v>
      </c>
      <c r="CE82">
        <v>9</v>
      </c>
      <c r="CF82">
        <v>0</v>
      </c>
      <c r="CG82">
        <v>8</v>
      </c>
      <c r="CH82">
        <v>8</v>
      </c>
      <c r="CI82">
        <v>0</v>
      </c>
      <c r="CJ82">
        <v>0</v>
      </c>
      <c r="CL82">
        <v>15</v>
      </c>
      <c r="CM82">
        <v>6</v>
      </c>
      <c r="CN82">
        <v>4</v>
      </c>
      <c r="CO82">
        <v>14</v>
      </c>
      <c r="CP82">
        <v>14</v>
      </c>
      <c r="CQ82">
        <v>4</v>
      </c>
      <c r="CR82">
        <v>14</v>
      </c>
      <c r="CS82">
        <v>2</v>
      </c>
      <c r="CT82">
        <v>15</v>
      </c>
      <c r="CU82">
        <v>5</v>
      </c>
      <c r="CV82">
        <v>14</v>
      </c>
      <c r="CW82">
        <v>3</v>
      </c>
      <c r="CX82">
        <v>13</v>
      </c>
      <c r="CY82">
        <v>13</v>
      </c>
      <c r="CZ82">
        <v>3</v>
      </c>
      <c r="DA82">
        <v>2</v>
      </c>
      <c r="DC82">
        <f>((0/10)*100)</f>
        <v>0</v>
      </c>
      <c r="DD82">
        <f>((0/10)*100)</f>
        <v>0</v>
      </c>
      <c r="DE82">
        <f>((10/10)*100)</f>
        <v>100</v>
      </c>
      <c r="DF82">
        <f>((0/10)*100)</f>
        <v>0</v>
      </c>
      <c r="DG82">
        <f>((9/10)*100)</f>
        <v>90</v>
      </c>
      <c r="DH82">
        <f>((0/10)*100)</f>
        <v>0</v>
      </c>
      <c r="DI82">
        <f>((0/11)*100)</f>
        <v>0</v>
      </c>
      <c r="DJ82">
        <f>((9/11)*100)</f>
        <v>81.818181818181827</v>
      </c>
      <c r="DK82">
        <f>((0/11)*100)</f>
        <v>0</v>
      </c>
      <c r="DL82">
        <f>((8/8)*100)</f>
        <v>100</v>
      </c>
      <c r="DM82">
        <f>((0/8)*100)</f>
        <v>0</v>
      </c>
      <c r="DN82">
        <f>((0/8)*100)</f>
        <v>0</v>
      </c>
      <c r="DP82">
        <f>((6/15)*100)</f>
        <v>40</v>
      </c>
      <c r="DQ82">
        <f>((4/15)*100)</f>
        <v>26.666666666666668</v>
      </c>
      <c r="DR82">
        <f>((14/15)*100)</f>
        <v>93.333333333333329</v>
      </c>
      <c r="DS82">
        <f>((4/14)*100)</f>
        <v>28.571428571428569</v>
      </c>
      <c r="DT82">
        <f>((14/14)*100)</f>
        <v>100</v>
      </c>
      <c r="DU82">
        <f>((2/14)*100)</f>
        <v>14.285714285714285</v>
      </c>
      <c r="DV82">
        <f>((5/15)*100)</f>
        <v>33.333333333333329</v>
      </c>
      <c r="DW82">
        <f>((14/15)*100)</f>
        <v>93.333333333333329</v>
      </c>
      <c r="DX82">
        <f>((3/15)*100)</f>
        <v>20</v>
      </c>
      <c r="DY82">
        <f>((13/13)*100)</f>
        <v>100</v>
      </c>
      <c r="DZ82">
        <f>((3/13)*100)</f>
        <v>23.076923076923077</v>
      </c>
      <c r="EA82">
        <f>((2/13)*100)</f>
        <v>15.384615384615385</v>
      </c>
    </row>
    <row r="83" spans="1:131" x14ac:dyDescent="0.25">
      <c r="A83">
        <v>219.01113799999999</v>
      </c>
      <c r="B83">
        <v>5.8477199999999998</v>
      </c>
      <c r="C83">
        <v>213.19024200000001</v>
      </c>
      <c r="D83">
        <v>8.4100400000000004</v>
      </c>
      <c r="E83">
        <v>222.264308</v>
      </c>
      <c r="F83">
        <v>4.7273769999999997</v>
      </c>
      <c r="G83" s="1">
        <v>218.83050800000001</v>
      </c>
      <c r="H83" s="1">
        <v>7.9299590000000002</v>
      </c>
      <c r="K83">
        <f>(9/200)</f>
        <v>4.4999999999999998E-2</v>
      </c>
      <c r="L83">
        <f>(9/200)</f>
        <v>4.4999999999999998E-2</v>
      </c>
      <c r="M83">
        <f>(10/200)</f>
        <v>0.05</v>
      </c>
      <c r="N83" s="1">
        <f>(11/200)</f>
        <v>5.5E-2</v>
      </c>
      <c r="P83">
        <f>(14/200)</f>
        <v>7.0000000000000007E-2</v>
      </c>
      <c r="Q83">
        <f>(14/200)</f>
        <v>7.0000000000000007E-2</v>
      </c>
      <c r="R83">
        <f>(9/200)</f>
        <v>4.4999999999999998E-2</v>
      </c>
      <c r="S83" s="1">
        <f>(15/200)</f>
        <v>7.4999999999999997E-2</v>
      </c>
      <c r="U83">
        <f>0.045+0.07</f>
        <v>0.115</v>
      </c>
      <c r="V83">
        <f>0.045+0.07</f>
        <v>0.115</v>
      </c>
      <c r="W83">
        <f>0.05+0.045</f>
        <v>9.5000000000000001E-2</v>
      </c>
      <c r="X83" s="1">
        <f>0.055+0.075</f>
        <v>0.13</v>
      </c>
      <c r="Z83">
        <f>SQRT((ABS($A$84-$A$83)^2+(ABS($B$84-$B$83)^2)))</f>
        <v>13.320779587090428</v>
      </c>
      <c r="AA83">
        <f>SQRT((ABS($C$84-$C$83)^2+(ABS($D$84-$D$83)^2)))</f>
        <v>13.950891412193714</v>
      </c>
      <c r="AB83">
        <f>SQRT((ABS($E$84-$E$83)^2+(ABS($F$84-$F$83)^2)))</f>
        <v>8.7884398472275969</v>
      </c>
      <c r="AC83" s="1">
        <f>SQRT((ABS($G$84-$G$83)^2+(ABS($H$84-$H$83)^2)))</f>
        <v>14.751174298593503</v>
      </c>
      <c r="AJ83">
        <f>1/0.115</f>
        <v>8.695652173913043</v>
      </c>
      <c r="AK83">
        <f>1/0.115</f>
        <v>8.695652173913043</v>
      </c>
      <c r="AL83">
        <f>1/0.095</f>
        <v>10.526315789473685</v>
      </c>
      <c r="AM83" s="1">
        <f>1/0.13</f>
        <v>7.6923076923076916</v>
      </c>
      <c r="AO83">
        <f t="shared" si="25"/>
        <v>115.83286597469937</v>
      </c>
      <c r="AP83">
        <f t="shared" si="26"/>
        <v>121.31209923646708</v>
      </c>
      <c r="AQ83">
        <f t="shared" si="27"/>
        <v>92.509893128711539</v>
      </c>
      <c r="AR83" s="1">
        <f t="shared" si="28"/>
        <v>113.47057152764232</v>
      </c>
      <c r="AV83">
        <f>((0.045/0.115)*100)</f>
        <v>39.130434782608688</v>
      </c>
      <c r="AW83">
        <f>((0.045/0.115)*100)</f>
        <v>39.130434782608688</v>
      </c>
      <c r="AX83">
        <f>((0.05/0.095)*100)</f>
        <v>52.631578947368418</v>
      </c>
      <c r="AY83" s="1">
        <f>((0.055/0.13)*100)</f>
        <v>42.307692307692307</v>
      </c>
      <c r="BA83">
        <f>((0.07/0.115)*100)</f>
        <v>60.869565217391312</v>
      </c>
      <c r="BB83">
        <f>((0.07/0.115)*100)</f>
        <v>60.869565217391312</v>
      </c>
      <c r="BC83">
        <f>((0.045/0.095)*100)</f>
        <v>47.368421052631575</v>
      </c>
      <c r="BD83" s="1">
        <f>((0.075/0.13)*100)</f>
        <v>57.692307692307686</v>
      </c>
      <c r="BF83">
        <f>ABS($B$83-$D$83)</f>
        <v>2.5623200000000006</v>
      </c>
      <c r="BG83" s="1">
        <f>ABS($F$83-$H$83)</f>
        <v>3.2025820000000005</v>
      </c>
      <c r="BL83">
        <f>SQRT((ABS($A$83-$E$83)^2+(ABS($B$83-$F$83)^2)))</f>
        <v>3.4406806719817919</v>
      </c>
      <c r="BM83" s="1">
        <f>SQRT((ABS($C$83-$G$83)^2+(ABS($D$83-$H$83)^2)))</f>
        <v>5.6606605901888312</v>
      </c>
      <c r="BO83" s="1">
        <f>SQRT((ABS($A$83-$G$83)^2+(ABS($B$83-$H$83)^2)))</f>
        <v>2.0900589585035623</v>
      </c>
      <c r="BP83">
        <f>SQRT((ABS($C$83-$E$83)^2+(ABS($D$83-$F$83)^2)))</f>
        <v>9.7928892847782549</v>
      </c>
      <c r="BR83">
        <f>DEGREES(ACOS((6.7331794628708^2+13.5528220232402^2-8.04764244934142^2)/(2*6.7331794628708*13.5528220232402)))</f>
        <v>25.846475373276121</v>
      </c>
      <c r="BS83">
        <f>DEGREES(ACOS((6.4495276217352^2+24.1224660597757^2-18.5344648918273^2)/(2*6.4495276217352*24.1224660597757)))</f>
        <v>25.874835601941335</v>
      </c>
      <c r="BU83">
        <v>9</v>
      </c>
      <c r="BV83">
        <v>0</v>
      </c>
      <c r="BW83">
        <v>0</v>
      </c>
      <c r="BX83">
        <v>8</v>
      </c>
      <c r="BY83">
        <v>9</v>
      </c>
      <c r="BZ83">
        <v>0</v>
      </c>
      <c r="CA83">
        <v>7</v>
      </c>
      <c r="CB83">
        <v>0</v>
      </c>
      <c r="CC83">
        <v>10</v>
      </c>
      <c r="CD83">
        <v>0</v>
      </c>
      <c r="CE83">
        <v>7</v>
      </c>
      <c r="CF83">
        <v>0</v>
      </c>
      <c r="CG83">
        <v>11</v>
      </c>
      <c r="CH83">
        <v>8</v>
      </c>
      <c r="CI83">
        <v>0</v>
      </c>
      <c r="CJ83">
        <v>0</v>
      </c>
      <c r="CL83">
        <v>14</v>
      </c>
      <c r="CM83">
        <v>4</v>
      </c>
      <c r="CN83">
        <v>3</v>
      </c>
      <c r="CO83">
        <v>13</v>
      </c>
      <c r="CP83">
        <v>14</v>
      </c>
      <c r="CQ83">
        <v>5</v>
      </c>
      <c r="CR83">
        <v>9</v>
      </c>
      <c r="CS83">
        <v>6</v>
      </c>
      <c r="CT83">
        <v>9</v>
      </c>
      <c r="CU83">
        <v>0</v>
      </c>
      <c r="CV83">
        <v>9</v>
      </c>
      <c r="CW83">
        <v>1</v>
      </c>
      <c r="CX83">
        <v>15</v>
      </c>
      <c r="CY83">
        <v>14</v>
      </c>
      <c r="CZ83">
        <v>6</v>
      </c>
      <c r="DA83">
        <v>5</v>
      </c>
      <c r="DC83">
        <f>((0/9)*100)</f>
        <v>0</v>
      </c>
      <c r="DD83">
        <f>((0/9)*100)</f>
        <v>0</v>
      </c>
      <c r="DE83">
        <f>((8/9)*100)</f>
        <v>88.888888888888886</v>
      </c>
      <c r="DF83">
        <f>((0/9)*100)</f>
        <v>0</v>
      </c>
      <c r="DG83">
        <f>((7/9)*100)</f>
        <v>77.777777777777786</v>
      </c>
      <c r="DH83">
        <f>((0/9)*100)</f>
        <v>0</v>
      </c>
      <c r="DI83">
        <f>((0/10)*100)</f>
        <v>0</v>
      </c>
      <c r="DJ83">
        <f>((7/10)*100)</f>
        <v>70</v>
      </c>
      <c r="DK83">
        <f>((0/10)*100)</f>
        <v>0</v>
      </c>
      <c r="DL83">
        <f>((8/11)*100)</f>
        <v>72.727272727272734</v>
      </c>
      <c r="DM83">
        <f>((0/11)*100)</f>
        <v>0</v>
      </c>
      <c r="DN83">
        <f>((0/11)*100)</f>
        <v>0</v>
      </c>
      <c r="DP83">
        <f>((4/14)*100)</f>
        <v>28.571428571428569</v>
      </c>
      <c r="DQ83">
        <f>((3/14)*100)</f>
        <v>21.428571428571427</v>
      </c>
      <c r="DR83">
        <f>((13/14)*100)</f>
        <v>92.857142857142861</v>
      </c>
      <c r="DS83">
        <f>((5/14)*100)</f>
        <v>35.714285714285715</v>
      </c>
      <c r="DT83">
        <f>((9/14)*100)</f>
        <v>64.285714285714292</v>
      </c>
      <c r="DU83">
        <f>((6/14)*100)</f>
        <v>42.857142857142854</v>
      </c>
      <c r="DV83">
        <f>((0/9)*100)</f>
        <v>0</v>
      </c>
      <c r="DW83">
        <f>((9/9)*100)</f>
        <v>100</v>
      </c>
      <c r="DX83">
        <f>((1/9)*100)</f>
        <v>11.111111111111111</v>
      </c>
      <c r="DY83">
        <f>((14/15)*100)</f>
        <v>93.333333333333329</v>
      </c>
      <c r="DZ83">
        <f>((6/15)*100)</f>
        <v>40</v>
      </c>
      <c r="EA83">
        <f>((5/15)*100)</f>
        <v>33.333333333333329</v>
      </c>
    </row>
    <row r="84" spans="1:131" x14ac:dyDescent="0.25">
      <c r="A84">
        <v>205.80135999999999</v>
      </c>
      <c r="B84">
        <v>4.1316389999999998</v>
      </c>
      <c r="C84">
        <v>199.284548</v>
      </c>
      <c r="D84">
        <v>7.2879680000000002</v>
      </c>
      <c r="E84">
        <v>213.48750100000001</v>
      </c>
      <c r="F84">
        <v>5.1794099999999998</v>
      </c>
      <c r="G84" s="1">
        <v>204.08022199999999</v>
      </c>
      <c r="H84" s="1">
        <v>8.0918419999999998</v>
      </c>
      <c r="K84">
        <f>(8/200)</f>
        <v>0.04</v>
      </c>
      <c r="L84">
        <f>(8/200)</f>
        <v>0.04</v>
      </c>
      <c r="M84">
        <f>(15/200)</f>
        <v>7.4999999999999997E-2</v>
      </c>
      <c r="N84" s="1">
        <f>(19/200)</f>
        <v>9.5000000000000001E-2</v>
      </c>
      <c r="P84">
        <f>(15/200)</f>
        <v>7.4999999999999997E-2</v>
      </c>
      <c r="Q84">
        <f>(15/200)</f>
        <v>7.4999999999999997E-2</v>
      </c>
      <c r="R84">
        <f>(15/200)</f>
        <v>7.4999999999999997E-2</v>
      </c>
      <c r="S84" s="1">
        <f>(10/200)</f>
        <v>0.05</v>
      </c>
      <c r="U84">
        <f>0.04+0.075</f>
        <v>0.11499999999999999</v>
      </c>
      <c r="V84">
        <f>0.04+0.075</f>
        <v>0.11499999999999999</v>
      </c>
      <c r="W84">
        <f>0.075+0.075</f>
        <v>0.15</v>
      </c>
      <c r="X84" s="1">
        <f>0.095+0.05</f>
        <v>0.14500000000000002</v>
      </c>
      <c r="Z84">
        <f>SQRT((ABS($A$85-$A$84)^2+(ABS($B$85-$B$84)^2)))</f>
        <v>12.419365311895914</v>
      </c>
      <c r="AA84">
        <f>SQRT((ABS($C$85-$C$84)^2+(ABS($D$85-$D$84)^2)))</f>
        <v>14.321276962562592</v>
      </c>
      <c r="AB84">
        <f>SQRT((ABS($E$85-$E$84)^2+(ABS($F$85-$F$84)^2)))</f>
        <v>16.883523400399156</v>
      </c>
      <c r="AC84" s="1">
        <f>SQRT((ABS($G$85-$G$84)^2+(ABS($H$85-$H$84)^2)))</f>
        <v>15.134373592367572</v>
      </c>
      <c r="AJ84">
        <f>1/0.115</f>
        <v>8.695652173913043</v>
      </c>
      <c r="AK84">
        <f>1/0.115</f>
        <v>8.695652173913043</v>
      </c>
      <c r="AL84">
        <f>1/0.15</f>
        <v>6.666666666666667</v>
      </c>
      <c r="AM84" s="1">
        <f>1/0.145</f>
        <v>6.8965517241379315</v>
      </c>
      <c r="AO84">
        <f t="shared" si="25"/>
        <v>107.99448097300797</v>
      </c>
      <c r="AP84">
        <f t="shared" si="26"/>
        <v>124.5328431527182</v>
      </c>
      <c r="AQ84">
        <f t="shared" si="27"/>
        <v>112.55682266932772</v>
      </c>
      <c r="AR84" s="1">
        <f t="shared" si="28"/>
        <v>104.37499029219013</v>
      </c>
      <c r="AV84">
        <f>((0.04/0.115)*100)</f>
        <v>34.782608695652172</v>
      </c>
      <c r="AW84">
        <f>((0.04/0.115)*100)</f>
        <v>34.782608695652172</v>
      </c>
      <c r="AX84">
        <f>((0.075/0.15)*100)</f>
        <v>50</v>
      </c>
      <c r="AY84" s="1">
        <f>((0.095/0.145)*100)</f>
        <v>65.517241379310349</v>
      </c>
      <c r="BA84">
        <f>((0.075/0.115)*100)</f>
        <v>65.217391304347814</v>
      </c>
      <c r="BB84">
        <f>((0.075/0.115)*100)</f>
        <v>65.217391304347814</v>
      </c>
      <c r="BC84">
        <f>((0.075/0.15)*100)</f>
        <v>50</v>
      </c>
      <c r="BD84" s="1">
        <f>((0.05/0.145)*100)</f>
        <v>34.482758620689658</v>
      </c>
      <c r="BF84">
        <f>ABS($B$84-$D$84)</f>
        <v>3.1563290000000004</v>
      </c>
      <c r="BG84" s="1">
        <f>ABS($F$84-$H$84)</f>
        <v>2.9124319999999999</v>
      </c>
      <c r="BL84">
        <f>SQRT((ABS($A$84-$E$84)^2+(ABS($B$84-$F$84)^2)))</f>
        <v>7.757228083556801</v>
      </c>
      <c r="BM84" s="1">
        <f>SQRT((ABS($C$84-$G$84)^2+(ABS($D$84-$H$84)^2)))</f>
        <v>4.8625818781951544</v>
      </c>
      <c r="BO84" s="1">
        <f>SQRT((ABS($A$84-$G$84)^2+(ABS($B$84-$H$84)^2)))</f>
        <v>4.318046296214642</v>
      </c>
      <c r="BP84">
        <f>SQRT((ABS($C$84-$E$85)^2+(ABS($D$84-$F$85)^2)))</f>
        <v>4.7821878435939853</v>
      </c>
      <c r="BR84">
        <f>DEGREES(ACOS((9.83344538683142^2+14.4671921263593^2-7.2918254485211^2)/(2*9.83344538683142*14.4671921263593)))</f>
        <v>27.30349577820537</v>
      </c>
      <c r="BS84">
        <f>DEGREES(ACOS((8.63532754464567^2+17.1518921557054^2-10.2173273109502^2)/(2*8.63532754464567*17.1518921557054)))</f>
        <v>26.818526984149617</v>
      </c>
      <c r="BU84">
        <v>8</v>
      </c>
      <c r="BV84">
        <v>0</v>
      </c>
      <c r="BW84">
        <v>0</v>
      </c>
      <c r="BX84">
        <v>8</v>
      </c>
      <c r="BY84">
        <v>8</v>
      </c>
      <c r="BZ84">
        <v>0</v>
      </c>
      <c r="CA84">
        <v>8</v>
      </c>
      <c r="CB84">
        <v>0</v>
      </c>
      <c r="CC84">
        <v>15</v>
      </c>
      <c r="CD84">
        <v>2</v>
      </c>
      <c r="CE84">
        <v>8</v>
      </c>
      <c r="CF84">
        <v>5</v>
      </c>
      <c r="CG84">
        <v>19</v>
      </c>
      <c r="CH84">
        <v>10</v>
      </c>
      <c r="CI84">
        <v>1</v>
      </c>
      <c r="CJ84">
        <v>5</v>
      </c>
      <c r="CL84">
        <v>15</v>
      </c>
      <c r="CM84">
        <v>6</v>
      </c>
      <c r="CN84">
        <v>5</v>
      </c>
      <c r="CO84">
        <v>14</v>
      </c>
      <c r="CP84">
        <v>15</v>
      </c>
      <c r="CQ84">
        <v>7</v>
      </c>
      <c r="CR84">
        <v>13</v>
      </c>
      <c r="CS84">
        <v>4</v>
      </c>
      <c r="CT84">
        <v>15</v>
      </c>
      <c r="CU84">
        <v>7</v>
      </c>
      <c r="CV84">
        <v>13</v>
      </c>
      <c r="CW84">
        <v>4</v>
      </c>
      <c r="CX84">
        <v>10</v>
      </c>
      <c r="CY84">
        <v>10</v>
      </c>
      <c r="CZ84">
        <v>2</v>
      </c>
      <c r="DA84">
        <v>0</v>
      </c>
      <c r="DC84">
        <f>((0/8)*100)</f>
        <v>0</v>
      </c>
      <c r="DD84">
        <f>((0/8)*100)</f>
        <v>0</v>
      </c>
      <c r="DE84">
        <f>((8/8)*100)</f>
        <v>100</v>
      </c>
      <c r="DF84">
        <f>((0/8)*100)</f>
        <v>0</v>
      </c>
      <c r="DG84">
        <f>((8/8)*100)</f>
        <v>100</v>
      </c>
      <c r="DH84">
        <f>((0/8)*100)</f>
        <v>0</v>
      </c>
      <c r="DI84">
        <f>((2/15)*100)</f>
        <v>13.333333333333334</v>
      </c>
      <c r="DJ84">
        <f>((8/15)*100)</f>
        <v>53.333333333333336</v>
      </c>
      <c r="DK84">
        <f>((5/15)*100)</f>
        <v>33.333333333333329</v>
      </c>
      <c r="DL84">
        <f>((10/19)*100)</f>
        <v>52.631578947368418</v>
      </c>
      <c r="DM84">
        <f>((1/19)*100)</f>
        <v>5.2631578947368416</v>
      </c>
      <c r="DN84">
        <f>((5/19)*100)</f>
        <v>26.315789473684209</v>
      </c>
      <c r="DP84">
        <f>((6/15)*100)</f>
        <v>40</v>
      </c>
      <c r="DQ84">
        <f>((5/15)*100)</f>
        <v>33.333333333333329</v>
      </c>
      <c r="DR84">
        <f>((14/15)*100)</f>
        <v>93.333333333333329</v>
      </c>
      <c r="DS84">
        <f>((7/15)*100)</f>
        <v>46.666666666666664</v>
      </c>
      <c r="DT84">
        <f>((13/15)*100)</f>
        <v>86.666666666666671</v>
      </c>
      <c r="DU84">
        <f>((4/15)*100)</f>
        <v>26.666666666666668</v>
      </c>
      <c r="DV84">
        <f>((7/15)*100)</f>
        <v>46.666666666666664</v>
      </c>
      <c r="DW84">
        <f>((13/15)*100)</f>
        <v>86.666666666666671</v>
      </c>
      <c r="DX84">
        <f>((4/15)*100)</f>
        <v>26.666666666666668</v>
      </c>
      <c r="DY84">
        <f>((10/10)*100)</f>
        <v>100</v>
      </c>
      <c r="DZ84">
        <f>((2/10)*100)</f>
        <v>20</v>
      </c>
      <c r="EA84">
        <f>((0/10)*100)</f>
        <v>0</v>
      </c>
    </row>
    <row r="85" spans="1:131" x14ac:dyDescent="0.25">
      <c r="A85">
        <v>193.38362000000001</v>
      </c>
      <c r="B85">
        <v>3.9307210000000001</v>
      </c>
      <c r="C85">
        <v>184.963347</v>
      </c>
      <c r="D85">
        <v>7.334613</v>
      </c>
      <c r="E85">
        <v>196.71396099999998</v>
      </c>
      <c r="F85">
        <v>3.2554249999999998</v>
      </c>
      <c r="G85">
        <v>189.00436999999999</v>
      </c>
      <c r="H85">
        <v>6.7621989999999998</v>
      </c>
      <c r="K85">
        <f>(10/200)</f>
        <v>0.05</v>
      </c>
      <c r="L85">
        <f>(10/200)</f>
        <v>0.05</v>
      </c>
      <c r="M85">
        <f>(11/200)</f>
        <v>5.5E-2</v>
      </c>
      <c r="N85">
        <f>(11/200)</f>
        <v>5.5E-2</v>
      </c>
      <c r="P85">
        <f>(15/200)</f>
        <v>7.4999999999999997E-2</v>
      </c>
      <c r="Q85">
        <f>(18/200)</f>
        <v>0.09</v>
      </c>
      <c r="R85">
        <f>(16/200)</f>
        <v>0.08</v>
      </c>
      <c r="S85">
        <f>(16/200)</f>
        <v>0.08</v>
      </c>
      <c r="U85">
        <f>0.05+0.075</f>
        <v>0.125</v>
      </c>
      <c r="V85">
        <f>0.05+0.09</f>
        <v>0.14000000000000001</v>
      </c>
      <c r="W85">
        <f>0.055+0.08</f>
        <v>0.13500000000000001</v>
      </c>
      <c r="X85">
        <f>0.055+0.08</f>
        <v>0.13500000000000001</v>
      </c>
      <c r="Z85">
        <f>SQRT((ABS($A$86-$A$85)^2+(ABS($B$86-$B$85)^2)))</f>
        <v>15.010644599701505</v>
      </c>
      <c r="AA85">
        <f>SQRT((ABS($C$86-$C$85)^2+(ABS($D$86-$D$85)^2)))</f>
        <v>14.719222776876677</v>
      </c>
      <c r="AB85">
        <f>SQRT((ABS($E$86-$E$85)^2+(ABS($F$86-$F$85)^2)))</f>
        <v>15.591770309343685</v>
      </c>
      <c r="AC85">
        <f>SQRT((ABS($G$86-$G$85)^2+(ABS($H$86-$H$85)^2)))</f>
        <v>16.90322622090569</v>
      </c>
      <c r="AJ85">
        <f>1/0.125</f>
        <v>8</v>
      </c>
      <c r="AK85">
        <f>1/0.14</f>
        <v>7.1428571428571423</v>
      </c>
      <c r="AL85">
        <f>1/0.135</f>
        <v>7.4074074074074066</v>
      </c>
      <c r="AM85">
        <f>1/0.135</f>
        <v>7.4074074074074066</v>
      </c>
      <c r="AO85">
        <f t="shared" si="25"/>
        <v>120.08515679761204</v>
      </c>
      <c r="AP85">
        <f t="shared" si="26"/>
        <v>105.13730554911911</v>
      </c>
      <c r="AQ85">
        <f t="shared" si="27"/>
        <v>115.49459488402729</v>
      </c>
      <c r="AR85">
        <f t="shared" si="28"/>
        <v>125.20908311781992</v>
      </c>
      <c r="AV85">
        <f>((0.05/0.125)*100)</f>
        <v>40</v>
      </c>
      <c r="AW85">
        <f>((0.05/0.14)*100)</f>
        <v>35.714285714285715</v>
      </c>
      <c r="AX85">
        <f>((0.055/0.135)*100)</f>
        <v>40.74074074074074</v>
      </c>
      <c r="AY85">
        <f>((0.055/0.135)*100)</f>
        <v>40.74074074074074</v>
      </c>
      <c r="BA85">
        <f>((0.075/0.125)*100)</f>
        <v>60</v>
      </c>
      <c r="BB85">
        <f>((0.09/0.14)*100)</f>
        <v>64.285714285714278</v>
      </c>
      <c r="BC85">
        <f>((0.08/0.135)*100)</f>
        <v>59.259259259259252</v>
      </c>
      <c r="BD85">
        <f>((0.08/0.135)*100)</f>
        <v>59.259259259259252</v>
      </c>
      <c r="BF85">
        <f>ABS($B$85-$D$85)</f>
        <v>3.4038919999999999</v>
      </c>
      <c r="BG85">
        <f>ABS($F$85-$H$85)</f>
        <v>3.5067740000000001</v>
      </c>
      <c r="BL85">
        <f>SQRT((ABS($A$85-$E$85)^2+(ABS($B$85-$F$85)^2)))</f>
        <v>3.3981165171160388</v>
      </c>
      <c r="BM85">
        <f>SQRT((ABS($C$85-$G$85)^2+(ABS($D$85-$H$85)^2)))</f>
        <v>4.0813630901850626</v>
      </c>
      <c r="BO85">
        <f>SQRT((ABS($A$85-$G$85)^2+(ABS($B$85-$H$85)^2)))</f>
        <v>5.2148919669523464</v>
      </c>
      <c r="BP85">
        <f>SQRT((ABS($C$85-$E$85)^2+(ABS($D$85-$F$85)^2)))</f>
        <v>12.438516958075816</v>
      </c>
      <c r="BR85">
        <f>DEGREES(ACOS((9.03186607773969^2+13.0865287439783^2-6.1900871448167^2)/(2*9.03186607773969*13.0865287439783)))</f>
        <v>24.844032267713644</v>
      </c>
      <c r="BS85">
        <f>DEGREES(ACOS((10.2093337590498^2+18.3099386672919^2-9.41763401613531^2)/(2*10.2093337590498*18.3099386672919)))</f>
        <v>20.23403725528334</v>
      </c>
      <c r="BU85">
        <v>10</v>
      </c>
      <c r="BV85">
        <v>0</v>
      </c>
      <c r="BW85">
        <v>2</v>
      </c>
      <c r="BX85">
        <v>10</v>
      </c>
      <c r="BY85">
        <v>10</v>
      </c>
      <c r="BZ85">
        <v>0</v>
      </c>
      <c r="CA85">
        <v>7</v>
      </c>
      <c r="CB85">
        <v>1</v>
      </c>
      <c r="CC85">
        <v>11</v>
      </c>
      <c r="CD85">
        <v>2</v>
      </c>
      <c r="CE85">
        <v>7</v>
      </c>
      <c r="CF85">
        <v>0</v>
      </c>
      <c r="CG85">
        <v>11</v>
      </c>
      <c r="CH85">
        <v>6</v>
      </c>
      <c r="CI85">
        <v>3</v>
      </c>
      <c r="CJ85">
        <v>0</v>
      </c>
      <c r="CL85">
        <v>15</v>
      </c>
      <c r="CM85">
        <v>7</v>
      </c>
      <c r="CN85">
        <v>2</v>
      </c>
      <c r="CO85">
        <v>10</v>
      </c>
      <c r="CP85">
        <v>18</v>
      </c>
      <c r="CQ85">
        <v>8</v>
      </c>
      <c r="CR85">
        <v>13</v>
      </c>
      <c r="CS85">
        <v>0</v>
      </c>
      <c r="CT85">
        <v>16</v>
      </c>
      <c r="CU85">
        <v>8</v>
      </c>
      <c r="CV85">
        <v>13</v>
      </c>
      <c r="CW85">
        <v>2</v>
      </c>
      <c r="CX85">
        <v>16</v>
      </c>
      <c r="CY85">
        <v>11</v>
      </c>
      <c r="CZ85">
        <v>7</v>
      </c>
      <c r="DA85">
        <v>5</v>
      </c>
      <c r="DC85">
        <f>((0/10)*100)</f>
        <v>0</v>
      </c>
      <c r="DD85">
        <f>((2/10)*100)</f>
        <v>20</v>
      </c>
      <c r="DE85">
        <f>((10/10)*100)</f>
        <v>100</v>
      </c>
      <c r="DF85">
        <f>((0/10)*100)</f>
        <v>0</v>
      </c>
      <c r="DG85">
        <f>((7/10)*100)</f>
        <v>70</v>
      </c>
      <c r="DH85">
        <f>((1/10)*100)</f>
        <v>10</v>
      </c>
      <c r="DI85">
        <f>((2/11)*100)</f>
        <v>18.181818181818183</v>
      </c>
      <c r="DJ85">
        <f>((7/11)*100)</f>
        <v>63.636363636363633</v>
      </c>
      <c r="DK85">
        <f>((0/11)*100)</f>
        <v>0</v>
      </c>
      <c r="DL85">
        <f>((6/11)*100)</f>
        <v>54.54545454545454</v>
      </c>
      <c r="DM85">
        <f>((3/11)*100)</f>
        <v>27.27272727272727</v>
      </c>
      <c r="DN85">
        <f>((0/11)*100)</f>
        <v>0</v>
      </c>
      <c r="DP85">
        <f>((7/15)*100)</f>
        <v>46.666666666666664</v>
      </c>
      <c r="DQ85">
        <f>((2/15)*100)</f>
        <v>13.333333333333334</v>
      </c>
      <c r="DR85">
        <f>((10/15)*100)</f>
        <v>66.666666666666657</v>
      </c>
      <c r="DS85">
        <f>((8/18)*100)</f>
        <v>44.444444444444443</v>
      </c>
      <c r="DT85">
        <f>((13/18)*100)</f>
        <v>72.222222222222214</v>
      </c>
      <c r="DU85">
        <f>((0/18)*100)</f>
        <v>0</v>
      </c>
      <c r="DV85">
        <f>((8/16)*100)</f>
        <v>50</v>
      </c>
      <c r="DW85">
        <f>((13/16)*100)</f>
        <v>81.25</v>
      </c>
      <c r="DX85">
        <f>((2/16)*100)</f>
        <v>12.5</v>
      </c>
      <c r="DY85">
        <f>((11/16)*100)</f>
        <v>68.75</v>
      </c>
      <c r="DZ85">
        <f>((7/16)*100)</f>
        <v>43.75</v>
      </c>
      <c r="EA85">
        <f>((5/16)*100)</f>
        <v>31.25</v>
      </c>
    </row>
    <row r="86" spans="1:131" x14ac:dyDescent="0.25">
      <c r="A86">
        <v>178.42286200000001</v>
      </c>
      <c r="B86">
        <v>5.1534930000000001</v>
      </c>
      <c r="C86">
        <v>170.25671199999999</v>
      </c>
      <c r="D86">
        <v>7.9432229999999997</v>
      </c>
      <c r="E86">
        <v>181.13045700000001</v>
      </c>
      <c r="F86">
        <v>3.7630710000000001</v>
      </c>
      <c r="G86">
        <v>172.17805300000001</v>
      </c>
      <c r="H86">
        <v>8.3728239999999996</v>
      </c>
      <c r="K86">
        <f>(11/200)</f>
        <v>5.5E-2</v>
      </c>
      <c r="L86">
        <f>(11/200)</f>
        <v>5.5E-2</v>
      </c>
      <c r="M86">
        <f>(12/200)</f>
        <v>0.06</v>
      </c>
      <c r="N86">
        <f>(11/200)</f>
        <v>5.5E-2</v>
      </c>
      <c r="P86">
        <f>(17/200)</f>
        <v>8.5000000000000006E-2</v>
      </c>
      <c r="Q86">
        <f>(15/200)</f>
        <v>7.4999999999999997E-2</v>
      </c>
      <c r="R86">
        <f>(14/200)</f>
        <v>7.0000000000000007E-2</v>
      </c>
      <c r="S86">
        <f>(14/200)</f>
        <v>7.0000000000000007E-2</v>
      </c>
      <c r="U86">
        <f>0.055+0.085</f>
        <v>0.14000000000000001</v>
      </c>
      <c r="V86">
        <f>0.055+0.075</f>
        <v>0.13</v>
      </c>
      <c r="W86">
        <f>0.06+0.07</f>
        <v>0.13</v>
      </c>
      <c r="X86">
        <f>0.055+0.07</f>
        <v>0.125</v>
      </c>
      <c r="Z86">
        <f>SQRT((ABS($A$87-$A$86)^2+(ABS($B$87-$B$86)^2)))</f>
        <v>14.883510352129967</v>
      </c>
      <c r="AA86">
        <f>SQRT((ABS($C$87-$C$86)^2+(ABS($D$87-$D$86)^2)))</f>
        <v>13.581166281329038</v>
      </c>
      <c r="AB86">
        <f>SQRT((ABS($E$87-$E$86)^2+(ABS($F$87-$F$86)^2)))</f>
        <v>16.427462898550619</v>
      </c>
      <c r="AC86">
        <f>SQRT((ABS($G$87-$G$86)^2+(ABS($H$87-$H$86)^2)))</f>
        <v>14.54392918882445</v>
      </c>
      <c r="AJ86">
        <f>1/0.14</f>
        <v>7.1428571428571423</v>
      </c>
      <c r="AK86">
        <f>1/0.13</f>
        <v>7.6923076923076916</v>
      </c>
      <c r="AL86">
        <f>1/0.13</f>
        <v>7.6923076923076916</v>
      </c>
      <c r="AM86">
        <f>1/0.125</f>
        <v>8</v>
      </c>
      <c r="AO86">
        <f t="shared" si="25"/>
        <v>106.31078822949975</v>
      </c>
      <c r="AP86">
        <f t="shared" si="26"/>
        <v>104.47050985637721</v>
      </c>
      <c r="AQ86">
        <f t="shared" si="27"/>
        <v>126.36509921962015</v>
      </c>
      <c r="AR86">
        <f t="shared" si="28"/>
        <v>116.3514335105956</v>
      </c>
      <c r="AV86">
        <f>((0.055/0.14)*100)</f>
        <v>39.285714285714285</v>
      </c>
      <c r="AW86">
        <f>((0.055/0.13)*100)</f>
        <v>42.307692307692307</v>
      </c>
      <c r="AX86">
        <f>((0.06/0.13)*100)</f>
        <v>46.153846153846153</v>
      </c>
      <c r="AY86">
        <f>((0.055/0.125)*100)</f>
        <v>44</v>
      </c>
      <c r="BA86">
        <f>((0.085/0.14)*100)</f>
        <v>60.714285714285708</v>
      </c>
      <c r="BB86">
        <f>((0.075/0.13)*100)</f>
        <v>57.692307692307686</v>
      </c>
      <c r="BC86">
        <f>((0.07/0.13)*100)</f>
        <v>53.846153846153854</v>
      </c>
      <c r="BD86">
        <f>((0.07/0.125)*100)</f>
        <v>56.000000000000007</v>
      </c>
      <c r="BF86">
        <f>ABS($B$86-$D$86)</f>
        <v>2.7897299999999996</v>
      </c>
      <c r="BG86">
        <f>ABS($F$86-$H$86)</f>
        <v>4.6097529999999995</v>
      </c>
      <c r="BL86">
        <f>SQRT((ABS($A$86-$E$86)^2+(ABS($B$86-$F$86)^2)))</f>
        <v>3.0437384943698742</v>
      </c>
      <c r="BM86">
        <f>SQRT((ABS($C$86-$G$86)^2+(ABS($D$86-$H$86)^2)))</f>
        <v>1.9687834460605482</v>
      </c>
      <c r="BO86">
        <f>SQRT((ABS($A$86-$G$86)^2+(ABS($B$86-$H$86)^2)))</f>
        <v>7.0257904561723192</v>
      </c>
      <c r="BP86">
        <f>SQRT((ABS($C$86-$E$86)^2+(ABS($D$86-$F$86)^2)))</f>
        <v>11.649549393351199</v>
      </c>
      <c r="BS86">
        <f>DEGREES(ACOS((9.86910286201052^2+14.8523631043237^2-6.63151777255532^2)/(2*9.86910286201052*14.8523631043237)))</f>
        <v>20.820742569716103</v>
      </c>
      <c r="BU86">
        <v>11</v>
      </c>
      <c r="BV86">
        <v>0</v>
      </c>
      <c r="BW86">
        <v>2</v>
      </c>
      <c r="BX86">
        <v>6</v>
      </c>
      <c r="BY86">
        <v>11</v>
      </c>
      <c r="BZ86">
        <v>0</v>
      </c>
      <c r="CA86">
        <v>8</v>
      </c>
      <c r="CB86">
        <v>3</v>
      </c>
      <c r="CC86">
        <v>12</v>
      </c>
      <c r="CD86">
        <v>3</v>
      </c>
      <c r="CE86">
        <v>8</v>
      </c>
      <c r="CF86">
        <v>0</v>
      </c>
      <c r="CG86">
        <v>11</v>
      </c>
      <c r="CH86">
        <v>6</v>
      </c>
      <c r="CI86">
        <v>4</v>
      </c>
      <c r="CJ86">
        <v>2</v>
      </c>
      <c r="CL86">
        <v>17</v>
      </c>
      <c r="CM86">
        <v>7</v>
      </c>
      <c r="CN86">
        <v>8</v>
      </c>
      <c r="CO86">
        <v>11</v>
      </c>
      <c r="CP86">
        <v>15</v>
      </c>
      <c r="CQ86">
        <v>4</v>
      </c>
      <c r="CR86">
        <v>11</v>
      </c>
      <c r="CS86">
        <v>7</v>
      </c>
      <c r="CT86">
        <v>14</v>
      </c>
      <c r="CU86">
        <v>5</v>
      </c>
      <c r="CV86">
        <v>11</v>
      </c>
      <c r="CW86">
        <v>3</v>
      </c>
      <c r="CX86">
        <v>14</v>
      </c>
      <c r="CY86">
        <v>9</v>
      </c>
      <c r="CZ86">
        <v>6</v>
      </c>
      <c r="DA86">
        <v>2</v>
      </c>
      <c r="DC86">
        <f>((0/11)*100)</f>
        <v>0</v>
      </c>
      <c r="DD86">
        <f>((2/11)*100)</f>
        <v>18.181818181818183</v>
      </c>
      <c r="DE86">
        <f>((6/11)*100)</f>
        <v>54.54545454545454</v>
      </c>
      <c r="DF86">
        <f>((0/11)*100)</f>
        <v>0</v>
      </c>
      <c r="DG86">
        <f>((8/11)*100)</f>
        <v>72.727272727272734</v>
      </c>
      <c r="DH86">
        <f>((3/11)*100)</f>
        <v>27.27272727272727</v>
      </c>
      <c r="DI86">
        <f>((3/12)*100)</f>
        <v>25</v>
      </c>
      <c r="DJ86">
        <f>((8/12)*100)</f>
        <v>66.666666666666657</v>
      </c>
      <c r="DK86">
        <f>((0/12)*100)</f>
        <v>0</v>
      </c>
      <c r="DL86">
        <f>((6/11)*100)</f>
        <v>54.54545454545454</v>
      </c>
      <c r="DM86">
        <f>((4/11)*100)</f>
        <v>36.363636363636367</v>
      </c>
      <c r="DN86">
        <f>((2/11)*100)</f>
        <v>18.181818181818183</v>
      </c>
      <c r="DP86">
        <f>((7/17)*100)</f>
        <v>41.17647058823529</v>
      </c>
      <c r="DQ86">
        <f>((8/17)*100)</f>
        <v>47.058823529411761</v>
      </c>
      <c r="DR86">
        <f>((11/17)*100)</f>
        <v>64.705882352941174</v>
      </c>
      <c r="DS86">
        <f>((4/15)*100)</f>
        <v>26.666666666666668</v>
      </c>
      <c r="DT86">
        <f>((11/15)*100)</f>
        <v>73.333333333333329</v>
      </c>
      <c r="DU86">
        <f>((7/15)*100)</f>
        <v>46.666666666666664</v>
      </c>
      <c r="DV86">
        <f>((5/14)*100)</f>
        <v>35.714285714285715</v>
      </c>
      <c r="DW86">
        <f>((11/14)*100)</f>
        <v>78.571428571428569</v>
      </c>
      <c r="DX86">
        <f>((3/14)*100)</f>
        <v>21.428571428571427</v>
      </c>
      <c r="DY86">
        <f>((9/14)*100)</f>
        <v>64.285714285714292</v>
      </c>
      <c r="DZ86">
        <f>((6/14)*100)</f>
        <v>42.857142857142854</v>
      </c>
      <c r="EA86">
        <f>((2/14)*100)</f>
        <v>14.285714285714285</v>
      </c>
    </row>
    <row r="87" spans="1:131" x14ac:dyDescent="0.25">
      <c r="A87">
        <v>163.54817600000001</v>
      </c>
      <c r="B87">
        <v>5.6659350000000002</v>
      </c>
      <c r="C87">
        <v>156.700209</v>
      </c>
      <c r="D87">
        <v>8.7613330000000005</v>
      </c>
      <c r="E87">
        <v>164.758126</v>
      </c>
      <c r="F87">
        <v>5.1078070000000002</v>
      </c>
      <c r="G87">
        <v>157.63881900000001</v>
      </c>
      <c r="H87">
        <v>8.0032960000000006</v>
      </c>
      <c r="K87">
        <f>(11/200)</f>
        <v>5.5E-2</v>
      </c>
      <c r="L87">
        <f>(11/200)</f>
        <v>5.5E-2</v>
      </c>
      <c r="M87">
        <f>(12/200)</f>
        <v>0.06</v>
      </c>
      <c r="N87">
        <f>(11/200)</f>
        <v>5.5E-2</v>
      </c>
      <c r="P87">
        <f>(14/200)</f>
        <v>7.0000000000000007E-2</v>
      </c>
      <c r="Q87">
        <f>(13/200)</f>
        <v>6.5000000000000002E-2</v>
      </c>
      <c r="R87">
        <f>(11/200)</f>
        <v>5.5E-2</v>
      </c>
      <c r="S87">
        <f>(11/200)</f>
        <v>5.5E-2</v>
      </c>
      <c r="U87">
        <f>0.055+0.07</f>
        <v>0.125</v>
      </c>
      <c r="V87">
        <f>0.055+0.065</f>
        <v>0.12</v>
      </c>
      <c r="W87">
        <f>0.06+0.055</f>
        <v>0.11499999999999999</v>
      </c>
      <c r="X87">
        <f>0.055+0.055</f>
        <v>0.11</v>
      </c>
      <c r="Z87">
        <f>SQRT((ABS($A$88-$A$87)^2+(ABS($B$88-$B$87)^2)))</f>
        <v>12.372541711492691</v>
      </c>
      <c r="AA87">
        <f>SQRT((ABS($C$88-$C$87)^2+(ABS($D$88-$D$87)^2)))</f>
        <v>25.090503857544348</v>
      </c>
      <c r="AB87">
        <f>SQRT((ABS($E$88-$E$87)^2+(ABS($F$88-$F$87)^2)))</f>
        <v>12.760687924644374</v>
      </c>
      <c r="AC87">
        <f>SQRT((ABS($G$88-$G$87)^2+(ABS($H$88-$H$87)^2)))</f>
        <v>24.12246605977575</v>
      </c>
      <c r="AJ87">
        <f>1/0.125</f>
        <v>8</v>
      </c>
      <c r="AK87">
        <f>1/0.12</f>
        <v>8.3333333333333339</v>
      </c>
      <c r="AL87">
        <f>1/0.115</f>
        <v>8.695652173913043</v>
      </c>
      <c r="AM87">
        <f>1/0.11</f>
        <v>9.0909090909090917</v>
      </c>
      <c r="AO87">
        <f t="shared" si="25"/>
        <v>98.980333691941524</v>
      </c>
      <c r="AP87">
        <f t="shared" si="26"/>
        <v>209.0875321462029</v>
      </c>
      <c r="AQ87">
        <f t="shared" si="27"/>
        <v>110.96250369255978</v>
      </c>
      <c r="AR87">
        <f t="shared" si="28"/>
        <v>219.29514599796136</v>
      </c>
      <c r="AV87">
        <f>((0.055/0.125)*100)</f>
        <v>44</v>
      </c>
      <c r="AW87">
        <f>((0.055/0.12)*100)</f>
        <v>45.833333333333336</v>
      </c>
      <c r="AX87">
        <f>((0.06/0.115)*100)</f>
        <v>52.173913043478258</v>
      </c>
      <c r="AY87">
        <f>((0.055/0.11)*100)</f>
        <v>50</v>
      </c>
      <c r="BA87">
        <f>((0.07/0.125)*100)</f>
        <v>56.000000000000007</v>
      </c>
      <c r="BB87">
        <f>((0.065/0.12)*100)</f>
        <v>54.166666666666671</v>
      </c>
      <c r="BC87">
        <f>((0.055/0.115)*100)</f>
        <v>47.826086956521735</v>
      </c>
      <c r="BD87">
        <f>((0.055/0.11)*100)</f>
        <v>50</v>
      </c>
      <c r="BF87">
        <f>ABS($B$87-$D$87)</f>
        <v>3.0953980000000003</v>
      </c>
      <c r="BG87">
        <f>ABS($F$87-$H$87)</f>
        <v>2.8954890000000004</v>
      </c>
      <c r="BL87">
        <f>SQRT((ABS($A$87-$E$87)^2+(ABS($B$87-$F$87)^2)))</f>
        <v>1.3324735895634032</v>
      </c>
      <c r="BM87">
        <f>SQRT((ABS($C$87-$G$87)^2+(ABS($D$87-$H$87)^2)))</f>
        <v>1.2064861480634665</v>
      </c>
      <c r="BO87">
        <f>SQRT((ABS($A$87-$G$87)^2+(ABS($B$87-$H$87)^2)))</f>
        <v>6.3548215236755468</v>
      </c>
      <c r="BP87">
        <f>SQRT((ABS($C$87-$E$87)^2+(ABS($D$87-$F$87)^2)))</f>
        <v>8.8475012637221511</v>
      </c>
      <c r="BS87">
        <f>DEGREES(ACOS((7.51291514650404^2+13.171763469371^2-6.7331794628708^2)/(2*7.51291514650404*13.171763469371)))</f>
        <v>21.134975238712727</v>
      </c>
      <c r="BU87">
        <v>11</v>
      </c>
      <c r="BV87">
        <v>0</v>
      </c>
      <c r="BW87">
        <v>3</v>
      </c>
      <c r="BX87">
        <v>6</v>
      </c>
      <c r="BY87">
        <v>11</v>
      </c>
      <c r="BZ87">
        <v>0</v>
      </c>
      <c r="CA87">
        <v>9</v>
      </c>
      <c r="CB87">
        <v>4</v>
      </c>
      <c r="CC87">
        <v>12</v>
      </c>
      <c r="CD87">
        <v>3</v>
      </c>
      <c r="CE87">
        <v>9</v>
      </c>
      <c r="CF87">
        <v>2</v>
      </c>
      <c r="CG87">
        <v>11</v>
      </c>
      <c r="CH87">
        <v>6</v>
      </c>
      <c r="CI87">
        <v>2</v>
      </c>
      <c r="CJ87">
        <v>0</v>
      </c>
      <c r="CL87">
        <v>14</v>
      </c>
      <c r="CM87">
        <v>3</v>
      </c>
      <c r="CN87">
        <v>5</v>
      </c>
      <c r="CO87">
        <v>9</v>
      </c>
      <c r="CP87">
        <v>13</v>
      </c>
      <c r="CQ87">
        <v>2</v>
      </c>
      <c r="CR87">
        <v>9</v>
      </c>
      <c r="CS87">
        <v>6</v>
      </c>
      <c r="CT87">
        <v>11</v>
      </c>
      <c r="CU87">
        <v>3</v>
      </c>
      <c r="CV87">
        <v>9</v>
      </c>
      <c r="CW87">
        <v>2</v>
      </c>
      <c r="CX87">
        <v>11</v>
      </c>
      <c r="CY87">
        <v>7</v>
      </c>
      <c r="CZ87">
        <v>4</v>
      </c>
      <c r="DA87">
        <v>1</v>
      </c>
      <c r="DC87">
        <f>((0/11)*100)</f>
        <v>0</v>
      </c>
      <c r="DD87">
        <f>((3/11)*100)</f>
        <v>27.27272727272727</v>
      </c>
      <c r="DE87">
        <f>((6/11)*100)</f>
        <v>54.54545454545454</v>
      </c>
      <c r="DF87">
        <f>((0/11)*100)</f>
        <v>0</v>
      </c>
      <c r="DG87">
        <f>((9/11)*100)</f>
        <v>81.818181818181827</v>
      </c>
      <c r="DH87">
        <f>((4/11)*100)</f>
        <v>36.363636363636367</v>
      </c>
      <c r="DI87">
        <f>((3/12)*100)</f>
        <v>25</v>
      </c>
      <c r="DJ87">
        <f>((9/12)*100)</f>
        <v>75</v>
      </c>
      <c r="DK87">
        <f>((2/12)*100)</f>
        <v>16.666666666666664</v>
      </c>
      <c r="DL87">
        <f>((6/11)*100)</f>
        <v>54.54545454545454</v>
      </c>
      <c r="DM87">
        <f>((2/11)*100)</f>
        <v>18.181818181818183</v>
      </c>
      <c r="DN87">
        <f>((0/11)*100)</f>
        <v>0</v>
      </c>
      <c r="DP87">
        <f>((3/14)*100)</f>
        <v>21.428571428571427</v>
      </c>
      <c r="DQ87">
        <f>((5/14)*100)</f>
        <v>35.714285714285715</v>
      </c>
      <c r="DR87">
        <f>((9/14)*100)</f>
        <v>64.285714285714292</v>
      </c>
      <c r="DS87">
        <f>((2/13)*100)</f>
        <v>15.384615384615385</v>
      </c>
      <c r="DT87">
        <f>((9/13)*100)</f>
        <v>69.230769230769226</v>
      </c>
      <c r="DU87">
        <f>((6/13)*100)</f>
        <v>46.153846153846153</v>
      </c>
      <c r="DV87">
        <f>((3/11)*100)</f>
        <v>27.27272727272727</v>
      </c>
      <c r="DW87">
        <f>((9/11)*100)</f>
        <v>81.818181818181827</v>
      </c>
      <c r="DX87">
        <f>((2/11)*100)</f>
        <v>18.181818181818183</v>
      </c>
      <c r="DY87">
        <f>((7/11)*100)</f>
        <v>63.636363636363633</v>
      </c>
      <c r="DZ87">
        <f>((4/11)*100)</f>
        <v>36.363636363636367</v>
      </c>
      <c r="EA87">
        <f>((1/11)*100)</f>
        <v>9.0909090909090917</v>
      </c>
    </row>
    <row r="88" spans="1:131" x14ac:dyDescent="0.25">
      <c r="A88">
        <v>151.19137499999999</v>
      </c>
      <c r="B88">
        <v>6.2898399999999999</v>
      </c>
      <c r="C88">
        <v>131.622567</v>
      </c>
      <c r="D88">
        <v>7.9580549999999999</v>
      </c>
      <c r="E88">
        <v>151.99958900000001</v>
      </c>
      <c r="F88">
        <v>4.8735210000000002</v>
      </c>
      <c r="G88">
        <v>133.55292600000001</v>
      </c>
      <c r="H88">
        <v>6.6754680000000004</v>
      </c>
      <c r="K88">
        <f>(10/200)</f>
        <v>0.05</v>
      </c>
      <c r="L88">
        <f>(10/200)</f>
        <v>0.05</v>
      </c>
      <c r="M88">
        <f>(10/200)</f>
        <v>0.05</v>
      </c>
      <c r="N88">
        <f>(11/200)</f>
        <v>5.5E-2</v>
      </c>
      <c r="P88">
        <f>(12/200)</f>
        <v>0.06</v>
      </c>
      <c r="Q88">
        <f>(13/200)</f>
        <v>6.5000000000000002E-2</v>
      </c>
      <c r="R88">
        <f>(12/200)</f>
        <v>0.06</v>
      </c>
      <c r="S88">
        <f>(11/200)</f>
        <v>5.5E-2</v>
      </c>
      <c r="U88">
        <f>0.05+0.06</f>
        <v>0.11</v>
      </c>
      <c r="V88">
        <f>0.05+0.065</f>
        <v>0.115</v>
      </c>
      <c r="W88">
        <f>0.05+0.06</f>
        <v>0.11</v>
      </c>
      <c r="X88">
        <f>0.055+0.055</f>
        <v>0.11</v>
      </c>
      <c r="Z88">
        <f>SQRT((ABS($A$89-$A$88)^2+(ABS($B$89-$B$88)^2)))</f>
        <v>26.228368869841837</v>
      </c>
      <c r="AA88">
        <f>SQRT((ABS($C$89-$C$88)^2+(ABS($D$89-$D$88)^2)))</f>
        <v>17.252804164598995</v>
      </c>
      <c r="AB88">
        <f>SQRT((ABS($E$89-$E$88)^2+(ABS($F$89-$F$88)^2)))</f>
        <v>26.451643980395826</v>
      </c>
      <c r="AC88">
        <f>SQRT((ABS($G$89-$G$88)^2+(ABS($H$89-$H$88)^2)))</f>
        <v>17.151892155705387</v>
      </c>
      <c r="AJ88">
        <f>1/0.11</f>
        <v>9.0909090909090917</v>
      </c>
      <c r="AK88">
        <f>1/0.115</f>
        <v>8.695652173913043</v>
      </c>
      <c r="AL88">
        <f>1/0.11</f>
        <v>9.0909090909090917</v>
      </c>
      <c r="AM88">
        <f>1/0.11</f>
        <v>9.0909090909090917</v>
      </c>
      <c r="AO88">
        <f t="shared" si="25"/>
        <v>238.43971699856215</v>
      </c>
      <c r="AP88">
        <f t="shared" si="26"/>
        <v>150.02438403999125</v>
      </c>
      <c r="AQ88">
        <f t="shared" si="27"/>
        <v>240.46949073087114</v>
      </c>
      <c r="AR88">
        <f t="shared" si="28"/>
        <v>155.92629232459441</v>
      </c>
      <c r="AV88">
        <f>((0.05/0.11)*100)</f>
        <v>45.45454545454546</v>
      </c>
      <c r="AW88">
        <f>((0.05/0.115)*100)</f>
        <v>43.478260869565219</v>
      </c>
      <c r="AX88">
        <f>((0.05/0.11)*100)</f>
        <v>45.45454545454546</v>
      </c>
      <c r="AY88">
        <f>((0.055/0.11)*100)</f>
        <v>50</v>
      </c>
      <c r="BA88">
        <f>((0.06/0.11)*100)</f>
        <v>54.54545454545454</v>
      </c>
      <c r="BB88">
        <f>((0.065/0.115)*100)</f>
        <v>56.521739130434781</v>
      </c>
      <c r="BC88">
        <f>((0.06/0.11)*100)</f>
        <v>54.54545454545454</v>
      </c>
      <c r="BD88">
        <f>((0.055/0.11)*100)</f>
        <v>50</v>
      </c>
      <c r="BF88">
        <f>ABS($B$88-$D$88)</f>
        <v>1.668215</v>
      </c>
      <c r="BG88">
        <f>ABS($F$88-$H$88)</f>
        <v>1.8019470000000002</v>
      </c>
      <c r="BL88">
        <f>SQRT((ABS($A$88-$E$88)^2+(ABS($B$88-$F$88)^2)))</f>
        <v>1.6306959801131027</v>
      </c>
      <c r="BM88">
        <f>SQRT((ABS($C$88-$G$88)^2+(ABS($D$88-$H$88)^2)))</f>
        <v>2.3176098207959934</v>
      </c>
      <c r="BO88">
        <f>SQRT((ABS($A$88-$G$88)^2+(ABS($B$88-$H$88)^2)))</f>
        <v>17.642663973447554</v>
      </c>
      <c r="BP88">
        <f>SQRT((ABS($C$88-$E$88)^2+(ABS($D$88-$F$88)^2)))</f>
        <v>20.609157566131625</v>
      </c>
      <c r="BR88">
        <f>DEGREES(ACOS((6.71993731178119^2+11.7743763775621^2-7.64964930855069^2)/(2*6.71993731178119*11.7743763775621)))</f>
        <v>37.659548850062421</v>
      </c>
      <c r="BS88">
        <f>DEGREES(ACOS((8.04764244934142^2+16.1804018678408^2-9.83344538683142^2)/(2*8.04764244934142*16.1804018678408)))</f>
        <v>28.033313817911793</v>
      </c>
      <c r="BU88">
        <v>10</v>
      </c>
      <c r="BV88">
        <v>0</v>
      </c>
      <c r="BW88">
        <v>3</v>
      </c>
      <c r="BX88">
        <v>6</v>
      </c>
      <c r="BY88">
        <v>10</v>
      </c>
      <c r="BZ88">
        <v>1</v>
      </c>
      <c r="CA88">
        <v>8</v>
      </c>
      <c r="CB88">
        <v>2</v>
      </c>
      <c r="CC88">
        <v>10</v>
      </c>
      <c r="CD88">
        <v>3</v>
      </c>
      <c r="CE88">
        <v>8</v>
      </c>
      <c r="CF88">
        <v>0</v>
      </c>
      <c r="CG88">
        <v>11</v>
      </c>
      <c r="CH88">
        <v>8</v>
      </c>
      <c r="CI88">
        <v>2</v>
      </c>
      <c r="CJ88">
        <v>1</v>
      </c>
      <c r="CL88">
        <v>12</v>
      </c>
      <c r="CM88">
        <v>1</v>
      </c>
      <c r="CN88">
        <v>3</v>
      </c>
      <c r="CO88">
        <v>7</v>
      </c>
      <c r="CP88">
        <v>13</v>
      </c>
      <c r="CQ88">
        <v>3</v>
      </c>
      <c r="CR88">
        <v>10</v>
      </c>
      <c r="CS88">
        <v>4</v>
      </c>
      <c r="CT88">
        <v>12</v>
      </c>
      <c r="CU88">
        <v>5</v>
      </c>
      <c r="CV88">
        <v>10</v>
      </c>
      <c r="CW88">
        <v>1</v>
      </c>
      <c r="CX88">
        <v>11</v>
      </c>
      <c r="CY88">
        <v>7</v>
      </c>
      <c r="CZ88">
        <v>3</v>
      </c>
      <c r="DA88">
        <v>1</v>
      </c>
      <c r="DC88">
        <f>((0/10)*100)</f>
        <v>0</v>
      </c>
      <c r="DD88">
        <f>((3/10)*100)</f>
        <v>30</v>
      </c>
      <c r="DE88">
        <f>((6/10)*100)</f>
        <v>60</v>
      </c>
      <c r="DF88">
        <f>((1/10)*100)</f>
        <v>10</v>
      </c>
      <c r="DG88">
        <f>((8/10)*100)</f>
        <v>80</v>
      </c>
      <c r="DH88">
        <f>((2/10)*100)</f>
        <v>20</v>
      </c>
      <c r="DI88">
        <f>((3/10)*100)</f>
        <v>30</v>
      </c>
      <c r="DJ88">
        <f>((8/10)*100)</f>
        <v>80</v>
      </c>
      <c r="DK88">
        <f>((0/10)*100)</f>
        <v>0</v>
      </c>
      <c r="DL88">
        <f>((8/11)*100)</f>
        <v>72.727272727272734</v>
      </c>
      <c r="DM88">
        <f>((2/11)*100)</f>
        <v>18.181818181818183</v>
      </c>
      <c r="DN88">
        <f>((1/11)*100)</f>
        <v>9.0909090909090917</v>
      </c>
      <c r="DP88">
        <f>((1/12)*100)</f>
        <v>8.3333333333333321</v>
      </c>
      <c r="DQ88">
        <f>((3/12)*100)</f>
        <v>25</v>
      </c>
      <c r="DR88">
        <f>((7/12)*100)</f>
        <v>58.333333333333336</v>
      </c>
      <c r="DS88">
        <f>((3/13)*100)</f>
        <v>23.076923076923077</v>
      </c>
      <c r="DT88">
        <f>((10/13)*100)</f>
        <v>76.923076923076934</v>
      </c>
      <c r="DU88">
        <f>((4/13)*100)</f>
        <v>30.76923076923077</v>
      </c>
      <c r="DV88">
        <f>((5/12)*100)</f>
        <v>41.666666666666671</v>
      </c>
      <c r="DW88">
        <f>((10/12)*100)</f>
        <v>83.333333333333343</v>
      </c>
      <c r="DX88">
        <f>((1/12)*100)</f>
        <v>8.3333333333333321</v>
      </c>
      <c r="DY88">
        <f>((7/11)*100)</f>
        <v>63.636363636363633</v>
      </c>
      <c r="DZ88">
        <f>((3/11)*100)</f>
        <v>27.27272727272727</v>
      </c>
      <c r="EA88">
        <f>((1/11)*100)</f>
        <v>9.0909090909090917</v>
      </c>
    </row>
    <row r="89" spans="1:131" x14ac:dyDescent="0.25">
      <c r="A89">
        <v>125.00429200000001</v>
      </c>
      <c r="B89">
        <v>4.8187800000000003</v>
      </c>
      <c r="C89">
        <v>114.37249400000002</v>
      </c>
      <c r="D89">
        <v>8.2650290000000002</v>
      </c>
      <c r="E89">
        <v>125.593186</v>
      </c>
      <c r="F89">
        <v>3.3271220000000001</v>
      </c>
      <c r="G89">
        <v>116.44289800000001</v>
      </c>
      <c r="H89">
        <v>7.8731099999999996</v>
      </c>
      <c r="K89">
        <f>(12/200)</f>
        <v>0.06</v>
      </c>
      <c r="L89">
        <f>(10/200)</f>
        <v>0.05</v>
      </c>
      <c r="M89">
        <f>(13/200)</f>
        <v>6.5000000000000002E-2</v>
      </c>
      <c r="N89">
        <f>(11/200)</f>
        <v>5.5E-2</v>
      </c>
      <c r="P89">
        <f>(12/200)</f>
        <v>0.06</v>
      </c>
      <c r="Q89">
        <f>(12/200)</f>
        <v>0.06</v>
      </c>
      <c r="R89">
        <f>(11/200)</f>
        <v>5.5E-2</v>
      </c>
      <c r="S89">
        <f>(11/200)</f>
        <v>5.5E-2</v>
      </c>
      <c r="U89">
        <f>0.06+0.06</f>
        <v>0.12</v>
      </c>
      <c r="V89">
        <f>0.05+0.06</f>
        <v>0.11</v>
      </c>
      <c r="W89">
        <f>0.065+0.055</f>
        <v>0.12</v>
      </c>
      <c r="X89">
        <f>0.055+0.055</f>
        <v>0.11</v>
      </c>
      <c r="Z89">
        <f>SQRT((ABS($A$90-$A$89)^2+(ABS($B$90-$B$89)^2)))</f>
        <v>19.56827723387039</v>
      </c>
      <c r="AA89">
        <f>SQRT((ABS($C$90-$C$89)^2+(ABS($D$90-$D$89)^2)))</f>
        <v>18.945726400331274</v>
      </c>
      <c r="AB89">
        <f>SQRT((ABS($E$90-$E$89)^2+(ABS($F$90-$F$89)^2)))</f>
        <v>19.125220258549952</v>
      </c>
      <c r="AC89">
        <f>SQRT((ABS($G$90-$G$89)^2+(ABS($H$90-$H$89)^2)))</f>
        <v>18.309938667291963</v>
      </c>
      <c r="AJ89">
        <f>1/0.12</f>
        <v>8.3333333333333339</v>
      </c>
      <c r="AK89">
        <f>1/0.11</f>
        <v>9.0909090909090917</v>
      </c>
      <c r="AL89">
        <f>1/0.12</f>
        <v>8.3333333333333339</v>
      </c>
      <c r="AM89">
        <f>1/0.11</f>
        <v>9.0909090909090917</v>
      </c>
      <c r="AO89">
        <f t="shared" si="25"/>
        <v>163.06897694891993</v>
      </c>
      <c r="AP89">
        <f t="shared" si="26"/>
        <v>172.23387636664796</v>
      </c>
      <c r="AQ89">
        <f t="shared" si="27"/>
        <v>159.37683548791628</v>
      </c>
      <c r="AR89">
        <f t="shared" si="28"/>
        <v>166.45398788447238</v>
      </c>
      <c r="AV89">
        <f>((0.06/0.12)*100)</f>
        <v>50</v>
      </c>
      <c r="AW89">
        <f>((0.05/0.11)*100)</f>
        <v>45.45454545454546</v>
      </c>
      <c r="AX89">
        <f>((0.065/0.12)*100)</f>
        <v>54.166666666666671</v>
      </c>
      <c r="AY89">
        <f>((0.055/0.11)*100)</f>
        <v>50</v>
      </c>
      <c r="BA89">
        <f>((0.06/0.12)*100)</f>
        <v>50</v>
      </c>
      <c r="BB89">
        <f>((0.06/0.11)*100)</f>
        <v>54.54545454545454</v>
      </c>
      <c r="BC89">
        <f>((0.055/0.12)*100)</f>
        <v>45.833333333333336</v>
      </c>
      <c r="BD89">
        <f>((0.055/0.11)*100)</f>
        <v>50</v>
      </c>
      <c r="BF89">
        <f>ABS($B$89-$D$89)</f>
        <v>3.4462489999999999</v>
      </c>
      <c r="BG89">
        <f>ABS($F$89-$H$89)</f>
        <v>4.5459879999999995</v>
      </c>
      <c r="BL89">
        <f>SQRT((ABS($A$89-$E$89)^2+(ABS($B$89-$F$89)^2)))</f>
        <v>1.6036956482450142</v>
      </c>
      <c r="BM89">
        <f>SQRT((ABS($C$89-$G$89)^2+(ABS($D$89-$H$89)^2)))</f>
        <v>2.1071718548274569</v>
      </c>
      <c r="BO89">
        <f>SQRT((ABS($A$89-$G$89)^2+(ABS($B$89-$H$89)^2)))</f>
        <v>9.0899064336293289</v>
      </c>
      <c r="BP89">
        <f>SQRT((ABS($C$89-$E$89)^2+(ABS($D$89-$F$89)^2)))</f>
        <v>12.259153906347398</v>
      </c>
      <c r="BR89">
        <f>DEGREES(ACOS((7.43746344452441^2+11.835590186824^2-7.63906974409542^2)/(2*7.43746344452441*11.835590186824)))</f>
        <v>38.884858907489729</v>
      </c>
      <c r="BS89">
        <f>DEGREES(ACOS((7.2918254485211^2+13.4966295935646^2-9.03186607773969^2)/(2*7.2918254485211*13.4966295935646)))</f>
        <v>38.633421188035932</v>
      </c>
      <c r="BU89">
        <v>12</v>
      </c>
      <c r="BV89">
        <v>1</v>
      </c>
      <c r="BW89">
        <v>3</v>
      </c>
      <c r="BX89">
        <v>8</v>
      </c>
      <c r="BY89">
        <v>10</v>
      </c>
      <c r="BZ89">
        <v>0</v>
      </c>
      <c r="CA89">
        <v>9</v>
      </c>
      <c r="CB89">
        <v>2</v>
      </c>
      <c r="CC89">
        <v>13</v>
      </c>
      <c r="CD89">
        <v>4</v>
      </c>
      <c r="CE89">
        <v>9</v>
      </c>
      <c r="CF89">
        <v>2</v>
      </c>
      <c r="CG89">
        <v>11</v>
      </c>
      <c r="CH89">
        <v>8</v>
      </c>
      <c r="CI89">
        <v>2</v>
      </c>
      <c r="CJ89">
        <v>1</v>
      </c>
      <c r="CL89">
        <v>12</v>
      </c>
      <c r="CM89">
        <v>3</v>
      </c>
      <c r="CN89">
        <v>5</v>
      </c>
      <c r="CO89">
        <v>7</v>
      </c>
      <c r="CP89">
        <v>12</v>
      </c>
      <c r="CQ89">
        <v>1</v>
      </c>
      <c r="CR89">
        <v>10</v>
      </c>
      <c r="CS89">
        <v>3</v>
      </c>
      <c r="CT89">
        <v>11</v>
      </c>
      <c r="CU89">
        <v>2</v>
      </c>
      <c r="CV89">
        <v>10</v>
      </c>
      <c r="CW89">
        <v>1</v>
      </c>
      <c r="CX89">
        <v>11</v>
      </c>
      <c r="CY89">
        <v>8</v>
      </c>
      <c r="CZ89">
        <v>3</v>
      </c>
      <c r="DA89">
        <v>0</v>
      </c>
      <c r="DC89">
        <f>((1/12)*100)</f>
        <v>8.3333333333333321</v>
      </c>
      <c r="DD89">
        <f>((3/12)*100)</f>
        <v>25</v>
      </c>
      <c r="DE89">
        <f>((8/12)*100)</f>
        <v>66.666666666666657</v>
      </c>
      <c r="DF89">
        <f>((0/10)*100)</f>
        <v>0</v>
      </c>
      <c r="DG89">
        <f>((9/10)*100)</f>
        <v>90</v>
      </c>
      <c r="DH89">
        <f>((2/10)*100)</f>
        <v>20</v>
      </c>
      <c r="DI89">
        <f>((4/13)*100)</f>
        <v>30.76923076923077</v>
      </c>
      <c r="DJ89">
        <f>((9/13)*100)</f>
        <v>69.230769230769226</v>
      </c>
      <c r="DK89">
        <f>((2/13)*100)</f>
        <v>15.384615384615385</v>
      </c>
      <c r="DL89">
        <f>((8/11)*100)</f>
        <v>72.727272727272734</v>
      </c>
      <c r="DM89">
        <f>((2/11)*100)</f>
        <v>18.181818181818183</v>
      </c>
      <c r="DN89">
        <f>((1/11)*100)</f>
        <v>9.0909090909090917</v>
      </c>
      <c r="DP89">
        <f>((3/12)*100)</f>
        <v>25</v>
      </c>
      <c r="DQ89">
        <f>((5/12)*100)</f>
        <v>41.666666666666671</v>
      </c>
      <c r="DR89">
        <f>((7/12)*100)</f>
        <v>58.333333333333336</v>
      </c>
      <c r="DS89">
        <f>((1/12)*100)</f>
        <v>8.3333333333333321</v>
      </c>
      <c r="DT89">
        <f>((10/12)*100)</f>
        <v>83.333333333333343</v>
      </c>
      <c r="DU89">
        <f>((3/12)*100)</f>
        <v>25</v>
      </c>
      <c r="DV89">
        <f>((2/11)*100)</f>
        <v>18.181818181818183</v>
      </c>
      <c r="DW89">
        <f>((10/11)*100)</f>
        <v>90.909090909090907</v>
      </c>
      <c r="DX89">
        <f>((1/11)*100)</f>
        <v>9.0909090909090917</v>
      </c>
      <c r="DY89">
        <f>((8/11)*100)</f>
        <v>72.727272727272734</v>
      </c>
      <c r="DZ89">
        <f>((3/11)*100)</f>
        <v>27.27272727272727</v>
      </c>
      <c r="EA89">
        <f>((0/11)*100)</f>
        <v>0</v>
      </c>
    </row>
    <row r="90" spans="1:131" x14ac:dyDescent="0.25">
      <c r="A90">
        <v>105.457909</v>
      </c>
      <c r="B90">
        <v>5.7441909999999998</v>
      </c>
      <c r="C90">
        <v>95.447922000000005</v>
      </c>
      <c r="D90">
        <v>9.1600839999999994</v>
      </c>
      <c r="E90">
        <v>106.56805500000002</v>
      </c>
      <c r="F90">
        <v>5.2812049999999999</v>
      </c>
      <c r="G90">
        <v>98.218085000000002</v>
      </c>
      <c r="H90">
        <v>9.6366420000000002</v>
      </c>
      <c r="K90">
        <f>(11/200)</f>
        <v>5.5E-2</v>
      </c>
      <c r="L90">
        <f>(10/200)</f>
        <v>0.05</v>
      </c>
      <c r="M90">
        <f>(13/200)</f>
        <v>6.5000000000000002E-2</v>
      </c>
      <c r="N90" s="1">
        <f>(9/200)</f>
        <v>4.4999999999999998E-2</v>
      </c>
      <c r="P90">
        <f>(11/200)</f>
        <v>5.5E-2</v>
      </c>
      <c r="Q90">
        <f>(12/200)</f>
        <v>0.06</v>
      </c>
      <c r="R90">
        <f>(10/200)</f>
        <v>0.05</v>
      </c>
      <c r="S90">
        <f>(11/200)</f>
        <v>5.5E-2</v>
      </c>
      <c r="U90">
        <f>0.055+0.055</f>
        <v>0.11</v>
      </c>
      <c r="V90">
        <f>0.05+0.06</f>
        <v>0.11</v>
      </c>
      <c r="W90">
        <f>0.065+0.05</f>
        <v>0.115</v>
      </c>
      <c r="X90" s="1">
        <f>0.045+0.055</f>
        <v>0.1</v>
      </c>
      <c r="Z90">
        <f>SQRT((ABS($A$91-$A$90)^2+(ABS($B$91-$B$90)^2)))</f>
        <v>18.247604762790779</v>
      </c>
      <c r="AA90">
        <f>SQRT((ABS($C$91-$C$90)^2+(ABS($D$91-$D$90)^2)))</f>
        <v>15.354451845701888</v>
      </c>
      <c r="AB90">
        <f>SQRT((ABS($E$91-$E$90)^2+(ABS($F$91-$F$90)^2)))</f>
        <v>17.945456932083207</v>
      </c>
      <c r="AC90" s="1">
        <f>SQRT((ABS($G$91-$G$90)^2+(ABS($H$91-$H$90)^2)))</f>
        <v>14.852363104323731</v>
      </c>
      <c r="AJ90">
        <f>1/0.11</f>
        <v>9.0909090909090917</v>
      </c>
      <c r="AK90">
        <f>1/0.11</f>
        <v>9.0909090909090917</v>
      </c>
      <c r="AL90">
        <f>1/0.115</f>
        <v>8.695652173913043</v>
      </c>
      <c r="AM90" s="1">
        <f>1/0.1</f>
        <v>10</v>
      </c>
      <c r="AO90">
        <f t="shared" si="25"/>
        <v>165.88731602537072</v>
      </c>
      <c r="AP90">
        <f t="shared" si="26"/>
        <v>139.58592587001718</v>
      </c>
      <c r="AQ90">
        <f t="shared" si="27"/>
        <v>156.04745158333222</v>
      </c>
      <c r="AR90" s="1">
        <f t="shared" si="28"/>
        <v>148.52363104323729</v>
      </c>
      <c r="AV90">
        <f>((0.055/0.11)*100)</f>
        <v>50</v>
      </c>
      <c r="AW90">
        <f>((0.05/0.11)*100)</f>
        <v>45.45454545454546</v>
      </c>
      <c r="AX90">
        <f>((0.065/0.115)*100)</f>
        <v>56.521739130434781</v>
      </c>
      <c r="AY90" s="1">
        <f>((0.045/0.1)*100)</f>
        <v>44.999999999999993</v>
      </c>
      <c r="BA90">
        <f>((0.055/0.11)*100)</f>
        <v>50</v>
      </c>
      <c r="BB90">
        <f>((0.06/0.11)*100)</f>
        <v>54.54545454545454</v>
      </c>
      <c r="BC90">
        <f>((0.05/0.115)*100)</f>
        <v>43.478260869565219</v>
      </c>
      <c r="BD90" s="1">
        <f>((0.055/0.1)*100)</f>
        <v>54.999999999999993</v>
      </c>
      <c r="BF90">
        <f>ABS($B$90-$D$90)</f>
        <v>3.4158929999999996</v>
      </c>
      <c r="BG90">
        <f>ABS($F$90-$H$90)</f>
        <v>4.3554370000000002</v>
      </c>
      <c r="BL90">
        <f>SQRT((ABS($A$90-$E$90)^2+(ABS($B$90-$F$90)^2)))</f>
        <v>1.202821756334675</v>
      </c>
      <c r="BM90">
        <f>SQRT((ABS($C$90-$G$90)^2+(ABS($D$90-$H$90)^2)))</f>
        <v>2.8108558436769719</v>
      </c>
      <c r="BO90">
        <f>SQRT((ABS($A$90-$G$90)^2+(ABS($B$90-$H$90)^2)))</f>
        <v>8.2198677810763456</v>
      </c>
      <c r="BP90">
        <f>SQRT((ABS($C$90-$E$90)^2+(ABS($D$90-$F$90)^2)))</f>
        <v>11.77722633875779</v>
      </c>
      <c r="BR90">
        <f>DEGREES(ACOS((5.87569157328437^2+10.8954409346987^2-7.16398945367956^2)/(2*5.87569157328437*10.8954409346987)))</f>
        <v>37.254192710750416</v>
      </c>
      <c r="BU90">
        <v>11</v>
      </c>
      <c r="BV90">
        <v>0</v>
      </c>
      <c r="BW90">
        <v>4</v>
      </c>
      <c r="BX90">
        <v>8</v>
      </c>
      <c r="BY90">
        <v>10</v>
      </c>
      <c r="BZ90">
        <v>0</v>
      </c>
      <c r="CA90">
        <v>8</v>
      </c>
      <c r="CB90">
        <v>2</v>
      </c>
      <c r="CC90">
        <v>13</v>
      </c>
      <c r="CD90">
        <v>4</v>
      </c>
      <c r="CE90">
        <v>8</v>
      </c>
      <c r="CF90">
        <v>2</v>
      </c>
      <c r="CG90">
        <v>9</v>
      </c>
      <c r="CH90">
        <v>9</v>
      </c>
      <c r="CI90">
        <v>0</v>
      </c>
      <c r="CJ90">
        <v>2</v>
      </c>
      <c r="CL90">
        <v>11</v>
      </c>
      <c r="CM90">
        <v>1</v>
      </c>
      <c r="CN90">
        <v>2</v>
      </c>
      <c r="CO90">
        <v>8</v>
      </c>
      <c r="CP90">
        <v>12</v>
      </c>
      <c r="CQ90">
        <v>1</v>
      </c>
      <c r="CR90">
        <v>8</v>
      </c>
      <c r="CS90">
        <v>3</v>
      </c>
      <c r="CT90">
        <v>10</v>
      </c>
      <c r="CU90">
        <v>3</v>
      </c>
      <c r="CV90">
        <v>8</v>
      </c>
      <c r="CW90">
        <v>0</v>
      </c>
      <c r="CX90">
        <v>11</v>
      </c>
      <c r="CY90">
        <v>9</v>
      </c>
      <c r="CZ90">
        <v>3</v>
      </c>
      <c r="DA90">
        <v>0</v>
      </c>
      <c r="DC90">
        <f>((0/11)*100)</f>
        <v>0</v>
      </c>
      <c r="DD90">
        <f>((4/11)*100)</f>
        <v>36.363636363636367</v>
      </c>
      <c r="DE90">
        <f>((8/11)*100)</f>
        <v>72.727272727272734</v>
      </c>
      <c r="DF90">
        <f>((0/10)*100)</f>
        <v>0</v>
      </c>
      <c r="DG90">
        <f>((8/10)*100)</f>
        <v>80</v>
      </c>
      <c r="DH90">
        <f>((2/10)*100)</f>
        <v>20</v>
      </c>
      <c r="DI90">
        <f>((4/13)*100)</f>
        <v>30.76923076923077</v>
      </c>
      <c r="DJ90">
        <f>((8/13)*100)</f>
        <v>61.53846153846154</v>
      </c>
      <c r="DK90">
        <f>((2/13)*100)</f>
        <v>15.384615384615385</v>
      </c>
      <c r="DL90">
        <f>((9/9)*100)</f>
        <v>100</v>
      </c>
      <c r="DM90">
        <f>((0/9)*100)</f>
        <v>0</v>
      </c>
      <c r="DN90">
        <f>((2/9)*100)</f>
        <v>22.222222222222221</v>
      </c>
      <c r="DP90">
        <f>((1/11)*100)</f>
        <v>9.0909090909090917</v>
      </c>
      <c r="DQ90">
        <f>((2/11)*100)</f>
        <v>18.181818181818183</v>
      </c>
      <c r="DR90">
        <f>((8/11)*100)</f>
        <v>72.727272727272734</v>
      </c>
      <c r="DS90">
        <f>((1/12)*100)</f>
        <v>8.3333333333333321</v>
      </c>
      <c r="DT90">
        <f>((8/12)*100)</f>
        <v>66.666666666666657</v>
      </c>
      <c r="DU90">
        <f>((3/12)*100)</f>
        <v>25</v>
      </c>
      <c r="DV90">
        <f>((3/10)*100)</f>
        <v>30</v>
      </c>
      <c r="DW90">
        <f>((8/10)*100)</f>
        <v>80</v>
      </c>
      <c r="DX90">
        <f>((0/10)*100)</f>
        <v>0</v>
      </c>
      <c r="DY90">
        <f>((9/11)*100)</f>
        <v>81.818181818181827</v>
      </c>
      <c r="DZ90">
        <f>((3/11)*100)</f>
        <v>27.27272727272727</v>
      </c>
      <c r="EA90">
        <f>((0/11)*100)</f>
        <v>0</v>
      </c>
    </row>
    <row r="91" spans="1:131" x14ac:dyDescent="0.25">
      <c r="A91">
        <v>87.239521000000011</v>
      </c>
      <c r="B91">
        <v>6.7763819999999999</v>
      </c>
      <c r="C91">
        <v>80.102395000000001</v>
      </c>
      <c r="D91">
        <v>9.6835269999999998</v>
      </c>
      <c r="E91">
        <v>88.705773000000008</v>
      </c>
      <c r="F91">
        <v>7.0069819999999998</v>
      </c>
      <c r="G91" s="1">
        <v>83.430844000000008</v>
      </c>
      <c r="H91" s="1">
        <v>11.025956000000001</v>
      </c>
      <c r="K91">
        <f>(11/200)</f>
        <v>5.5E-2</v>
      </c>
      <c r="L91">
        <f>(9/200)</f>
        <v>4.4999999999999998E-2</v>
      </c>
      <c r="M91">
        <f>(9/200)</f>
        <v>4.4999999999999998E-2</v>
      </c>
      <c r="N91" s="1">
        <f>(14/200)</f>
        <v>7.0000000000000007E-2</v>
      </c>
      <c r="P91">
        <f>(12/200)</f>
        <v>0.06</v>
      </c>
      <c r="Q91">
        <f>(12/200)</f>
        <v>0.06</v>
      </c>
      <c r="R91">
        <f>(10/200)</f>
        <v>0.05</v>
      </c>
      <c r="S91" s="1">
        <f>(13/200)</f>
        <v>6.5000000000000002E-2</v>
      </c>
      <c r="U91">
        <f>0.055+0.06</f>
        <v>0.11499999999999999</v>
      </c>
      <c r="V91">
        <f>0.045+0.06</f>
        <v>0.105</v>
      </c>
      <c r="W91">
        <f>0.045+0.05</f>
        <v>9.5000000000000001E-2</v>
      </c>
      <c r="X91" s="1">
        <f>0.07+0.065</f>
        <v>0.13500000000000001</v>
      </c>
      <c r="Z91">
        <f>SQRT((ABS($A$92-$A$91)^2+(ABS($B$92-$B$91)^2)))</f>
        <v>13.898912476552152</v>
      </c>
      <c r="AA91">
        <f>SQRT((ABS($C$92-$C$91)^2+(ABS($D$92-$D$91)^2)))</f>
        <v>10.500337819108719</v>
      </c>
      <c r="AB91">
        <f>SQRT((ABS($E$92-$E$91)^2+(ABS($F$92-$F$91)^2)))</f>
        <v>12.051751735175475</v>
      </c>
      <c r="AC91" s="1">
        <f>SQRT((ABS($G$92-$G$91)^2+(ABS($H$92-$H$91)^2)))</f>
        <v>13.171763469371031</v>
      </c>
      <c r="AJ91">
        <f>1/0.115</f>
        <v>8.695652173913043</v>
      </c>
      <c r="AK91">
        <f>1/0.105</f>
        <v>9.5238095238095237</v>
      </c>
      <c r="AL91">
        <f>1/0.095</f>
        <v>10.526315789473685</v>
      </c>
      <c r="AM91" s="1">
        <f>1/0.135</f>
        <v>7.4074074074074066</v>
      </c>
      <c r="AO91">
        <f t="shared" si="25"/>
        <v>120.86010849175786</v>
      </c>
      <c r="AP91">
        <f t="shared" si="26"/>
        <v>100.00321732484494</v>
      </c>
      <c r="AQ91">
        <f t="shared" si="27"/>
        <v>126.86054458079448</v>
      </c>
      <c r="AR91" s="1">
        <f t="shared" si="28"/>
        <v>97.568618291637264</v>
      </c>
      <c r="AV91">
        <f>((0.055/0.115)*100)</f>
        <v>47.826086956521735</v>
      </c>
      <c r="AW91">
        <f>((0.045/0.105)*100)</f>
        <v>42.857142857142854</v>
      </c>
      <c r="AX91">
        <f>((0.045/0.095)*100)</f>
        <v>47.368421052631575</v>
      </c>
      <c r="AY91" s="1">
        <f>((0.07/0.135)*100)</f>
        <v>51.851851851851848</v>
      </c>
      <c r="BA91">
        <f>((0.06/0.115)*100)</f>
        <v>52.173913043478258</v>
      </c>
      <c r="BB91">
        <f>((0.06/0.105)*100)</f>
        <v>57.142857142857139</v>
      </c>
      <c r="BC91">
        <f>((0.05/0.095)*100)</f>
        <v>52.631578947368418</v>
      </c>
      <c r="BD91" s="1">
        <f>((0.065/0.135)*100)</f>
        <v>48.148148148148145</v>
      </c>
      <c r="BF91">
        <f>ABS($B$91-$D$91)</f>
        <v>2.9071449999999999</v>
      </c>
      <c r="BG91" s="1">
        <f>ABS($F$91-$H$91)</f>
        <v>4.0189740000000009</v>
      </c>
      <c r="BL91">
        <f>SQRT((ABS($A$91-$E$91)^2+(ABS($B$91-$F$91)^2)))</f>
        <v>1.4842746671367777</v>
      </c>
      <c r="BM91" s="1">
        <f>SQRT((ABS($C$91-$G$91)^2+(ABS($D$91-$H$91)^2)))</f>
        <v>3.5889675904975853</v>
      </c>
      <c r="BO91" s="1">
        <f>SQRT((ABS($A$91-$G$91)^2+(ABS($B$91-$H$91)^2)))</f>
        <v>5.7065663644441242</v>
      </c>
      <c r="BP91">
        <f>SQRT((ABS($C$91-$E$91)^2+(ABS($D$91-$F$91)^2)))</f>
        <v>9.0101057789522709</v>
      </c>
      <c r="BR91">
        <f>DEGREES(ACOS((6.91249122267255^2+12.7496796382217^2-7.81678804213784^2)/(2*6.91249122267255*12.7496796382217)))</f>
        <v>32.150423873840253</v>
      </c>
      <c r="BU91">
        <v>11</v>
      </c>
      <c r="BV91">
        <v>0</v>
      </c>
      <c r="BW91">
        <v>4</v>
      </c>
      <c r="BX91">
        <v>9</v>
      </c>
      <c r="BY91">
        <v>9</v>
      </c>
      <c r="BZ91">
        <v>0</v>
      </c>
      <c r="CA91">
        <v>6</v>
      </c>
      <c r="CB91">
        <v>0</v>
      </c>
      <c r="CC91">
        <v>9</v>
      </c>
      <c r="CD91">
        <v>0</v>
      </c>
      <c r="CE91">
        <v>6</v>
      </c>
      <c r="CF91">
        <v>0</v>
      </c>
      <c r="CG91">
        <v>14</v>
      </c>
      <c r="CH91">
        <v>9</v>
      </c>
      <c r="CI91">
        <v>5</v>
      </c>
      <c r="CJ91">
        <v>1</v>
      </c>
      <c r="CL91">
        <v>12</v>
      </c>
      <c r="CM91">
        <v>2</v>
      </c>
      <c r="CN91">
        <v>3</v>
      </c>
      <c r="CO91">
        <v>9</v>
      </c>
      <c r="CP91">
        <v>12</v>
      </c>
      <c r="CQ91">
        <v>1</v>
      </c>
      <c r="CR91">
        <v>7</v>
      </c>
      <c r="CS91">
        <v>3</v>
      </c>
      <c r="CT91">
        <v>10</v>
      </c>
      <c r="CU91">
        <v>3</v>
      </c>
      <c r="CV91">
        <v>7</v>
      </c>
      <c r="CW91">
        <v>3</v>
      </c>
      <c r="CX91">
        <v>13</v>
      </c>
      <c r="CY91">
        <v>13</v>
      </c>
      <c r="CZ91">
        <v>4</v>
      </c>
      <c r="DA91">
        <v>4</v>
      </c>
      <c r="DC91">
        <f>((0/11)*100)</f>
        <v>0</v>
      </c>
      <c r="DD91">
        <f>((4/11)*100)</f>
        <v>36.363636363636367</v>
      </c>
      <c r="DE91">
        <f>((9/11)*100)</f>
        <v>81.818181818181827</v>
      </c>
      <c r="DF91">
        <f>((0/9)*100)</f>
        <v>0</v>
      </c>
      <c r="DG91">
        <f>((6/9)*100)</f>
        <v>66.666666666666657</v>
      </c>
      <c r="DH91">
        <f>((0/9)*100)</f>
        <v>0</v>
      </c>
      <c r="DI91">
        <f>((0/9)*100)</f>
        <v>0</v>
      </c>
      <c r="DJ91">
        <f>((6/9)*100)</f>
        <v>66.666666666666657</v>
      </c>
      <c r="DK91">
        <f>((0/9)*100)</f>
        <v>0</v>
      </c>
      <c r="DL91">
        <f>((9/14)*100)</f>
        <v>64.285714285714292</v>
      </c>
      <c r="DM91">
        <f>((5/14)*100)</f>
        <v>35.714285714285715</v>
      </c>
      <c r="DN91">
        <f>((1/14)*100)</f>
        <v>7.1428571428571423</v>
      </c>
      <c r="DP91">
        <f>((2/12)*100)</f>
        <v>16.666666666666664</v>
      </c>
      <c r="DQ91">
        <f>((3/12)*100)</f>
        <v>25</v>
      </c>
      <c r="DR91">
        <f>((9/12)*100)</f>
        <v>75</v>
      </c>
      <c r="DS91">
        <f>((1/12)*100)</f>
        <v>8.3333333333333321</v>
      </c>
      <c r="DT91">
        <f>((7/12)*100)</f>
        <v>58.333333333333336</v>
      </c>
      <c r="DU91">
        <f>((3/12)*100)</f>
        <v>25</v>
      </c>
      <c r="DV91">
        <f>((3/10)*100)</f>
        <v>30</v>
      </c>
      <c r="DW91">
        <f>((7/10)*100)</f>
        <v>70</v>
      </c>
      <c r="DX91">
        <f>((3/10)*100)</f>
        <v>30</v>
      </c>
      <c r="DY91">
        <f>((13/13)*100)</f>
        <v>100</v>
      </c>
      <c r="DZ91">
        <f>((4/13)*100)</f>
        <v>30.76923076923077</v>
      </c>
      <c r="EA91">
        <f>((4/13)*100)</f>
        <v>30.76923076923077</v>
      </c>
    </row>
    <row r="92" spans="1:131" x14ac:dyDescent="0.25">
      <c r="A92">
        <v>73.349685000000008</v>
      </c>
      <c r="B92">
        <v>7.2786010000000001</v>
      </c>
      <c r="C92">
        <v>69.611921000000009</v>
      </c>
      <c r="D92">
        <v>10.138553999999999</v>
      </c>
      <c r="E92">
        <v>76.676145000000005</v>
      </c>
      <c r="F92">
        <v>7.7368930000000002</v>
      </c>
      <c r="G92">
        <v>70.305813000000001</v>
      </c>
      <c r="H92">
        <v>9.9173919999999995</v>
      </c>
      <c r="K92">
        <f>(9/200)</f>
        <v>4.4999999999999998E-2</v>
      </c>
      <c r="L92">
        <f>(11/200)</f>
        <v>5.5E-2</v>
      </c>
      <c r="M92">
        <f>(11/200)</f>
        <v>5.5E-2</v>
      </c>
      <c r="N92">
        <f>(9/200)</f>
        <v>4.4999999999999998E-2</v>
      </c>
      <c r="P92">
        <f>(13/200)</f>
        <v>6.5000000000000002E-2</v>
      </c>
      <c r="Q92">
        <f>(13/200)</f>
        <v>6.5000000000000002E-2</v>
      </c>
      <c r="R92">
        <f>(14/200)</f>
        <v>7.0000000000000007E-2</v>
      </c>
      <c r="S92">
        <f>(16/200)</f>
        <v>0.08</v>
      </c>
      <c r="U92">
        <f>0.045+0.065</f>
        <v>0.11</v>
      </c>
      <c r="V92">
        <f>0.055+0.065</f>
        <v>0.12</v>
      </c>
      <c r="W92">
        <f>0.055+0.07</f>
        <v>0.125</v>
      </c>
      <c r="X92">
        <f>0.045+0.08</f>
        <v>0.125</v>
      </c>
      <c r="Z92">
        <f>SQRT((ABS($A$93-$A$92)^2+(ABS($B$93-$B$92)^2)))</f>
        <v>13.256079948945882</v>
      </c>
      <c r="AA92">
        <f>SQRT((ABS($C$93-$C$92)^2+(ABS($D$93-$D$92)^2)))</f>
        <v>17.129019047763162</v>
      </c>
      <c r="AB92">
        <f>SQRT((ABS($E$93-$E$92)^2+(ABS($F$93-$F$92)^2)))</f>
        <v>13.552822023240218</v>
      </c>
      <c r="AC92">
        <f>SQRT((ABS($G$93-$G$92)^2+(ABS($H$93-$H$92)^2)))</f>
        <v>16.180401867840793</v>
      </c>
      <c r="AJ92">
        <f>1/0.11</f>
        <v>9.0909090909090917</v>
      </c>
      <c r="AK92">
        <f>1/0.12</f>
        <v>8.3333333333333339</v>
      </c>
      <c r="AL92">
        <f>1/0.125</f>
        <v>8</v>
      </c>
      <c r="AM92">
        <f>1/0.125</f>
        <v>8</v>
      </c>
      <c r="AO92">
        <f t="shared" si="25"/>
        <v>120.50981771768983</v>
      </c>
      <c r="AP92">
        <f t="shared" si="26"/>
        <v>142.74182539802635</v>
      </c>
      <c r="AQ92">
        <f t="shared" si="27"/>
        <v>108.42257618592174</v>
      </c>
      <c r="AR92">
        <f t="shared" si="28"/>
        <v>129.44321494272634</v>
      </c>
      <c r="AV92">
        <f>((0.045/0.11)*100)</f>
        <v>40.909090909090907</v>
      </c>
      <c r="AW92">
        <f>((0.055/0.12)*100)</f>
        <v>45.833333333333336</v>
      </c>
      <c r="AX92">
        <f>((0.055/0.125)*100)</f>
        <v>44</v>
      </c>
      <c r="AY92">
        <f>((0.045/0.125)*100)</f>
        <v>36</v>
      </c>
      <c r="BA92">
        <f>((0.065/0.11)*100)</f>
        <v>59.090909090909093</v>
      </c>
      <c r="BB92">
        <f>((0.065/0.12)*100)</f>
        <v>54.166666666666671</v>
      </c>
      <c r="BC92">
        <f>((0.07/0.125)*100)</f>
        <v>56.000000000000007</v>
      </c>
      <c r="BD92">
        <f>((0.08/0.125)*100)</f>
        <v>64</v>
      </c>
      <c r="BF92">
        <f>ABS($B$92-$D$92)</f>
        <v>2.8599529999999991</v>
      </c>
      <c r="BG92">
        <f>ABS($F$92-$H$92)</f>
        <v>2.1804989999999993</v>
      </c>
      <c r="BL92">
        <f>SQRT((ABS($A$92-$E$92)^2+(ABS($B$92-$F$92)^2)))</f>
        <v>3.3578814286487222</v>
      </c>
      <c r="BM92">
        <f>SQRT((ABS($C$92-$G$92)^2+(ABS($D$92-$H$92)^2)))</f>
        <v>0.728284791759369</v>
      </c>
      <c r="BO92">
        <f>SQRT((ABS($A$92-$G$92)^2+(ABS($B$92-$H$92)^2)))</f>
        <v>4.028445692083368</v>
      </c>
      <c r="BP92">
        <f>SQRT((ABS($C$92-$E$92)^2+(ABS($D$92-$F$92)^2)))</f>
        <v>7.4613159885570415</v>
      </c>
      <c r="BR92">
        <f>DEGREES(ACOS((9.33047547837455^2+17.2035900827433^2-9.60107477860204^2)/(2*9.33047547837455*17.2035900827433)))</f>
        <v>25.049022486526912</v>
      </c>
      <c r="BS92">
        <f>DEGREES(ACOS((8.09625075190022^2+13.0338089170637^2-6.71993731178119^2)/(2*8.09625075190022*13.0338089170637)))</f>
        <v>25.637568300219602</v>
      </c>
      <c r="BU92">
        <v>9</v>
      </c>
      <c r="BV92">
        <v>0</v>
      </c>
      <c r="BW92">
        <v>0</v>
      </c>
      <c r="BX92">
        <v>9</v>
      </c>
      <c r="BY92">
        <v>11</v>
      </c>
      <c r="BZ92">
        <v>0</v>
      </c>
      <c r="CA92">
        <v>7</v>
      </c>
      <c r="CB92">
        <v>5</v>
      </c>
      <c r="CC92">
        <v>11</v>
      </c>
      <c r="CD92">
        <v>1</v>
      </c>
      <c r="CE92">
        <v>7</v>
      </c>
      <c r="CF92">
        <v>1</v>
      </c>
      <c r="CG92">
        <v>9</v>
      </c>
      <c r="CH92">
        <v>3</v>
      </c>
      <c r="CI92">
        <v>4</v>
      </c>
      <c r="CJ92">
        <v>0</v>
      </c>
      <c r="CL92">
        <v>13</v>
      </c>
      <c r="CM92">
        <v>4</v>
      </c>
      <c r="CN92">
        <v>4</v>
      </c>
      <c r="CO92">
        <v>13</v>
      </c>
      <c r="CP92">
        <v>13</v>
      </c>
      <c r="CQ92">
        <v>4</v>
      </c>
      <c r="CR92">
        <v>10</v>
      </c>
      <c r="CS92">
        <v>4</v>
      </c>
      <c r="CT92">
        <v>14</v>
      </c>
      <c r="CU92">
        <v>5</v>
      </c>
      <c r="CV92">
        <v>10</v>
      </c>
      <c r="CW92">
        <v>1</v>
      </c>
      <c r="CX92">
        <v>16</v>
      </c>
      <c r="CY92">
        <v>9</v>
      </c>
      <c r="CZ92">
        <v>10</v>
      </c>
      <c r="DA92">
        <v>6</v>
      </c>
      <c r="DC92">
        <f>((0/9)*100)</f>
        <v>0</v>
      </c>
      <c r="DD92">
        <f>((0/9)*100)</f>
        <v>0</v>
      </c>
      <c r="DE92">
        <f>((9/9)*100)</f>
        <v>100</v>
      </c>
      <c r="DF92">
        <f>((0/11)*100)</f>
        <v>0</v>
      </c>
      <c r="DG92">
        <f>((7/11)*100)</f>
        <v>63.636363636363633</v>
      </c>
      <c r="DH92">
        <f>((5/11)*100)</f>
        <v>45.454545454545453</v>
      </c>
      <c r="DI92">
        <f>((1/11)*100)</f>
        <v>9.0909090909090917</v>
      </c>
      <c r="DJ92">
        <f>((7/11)*100)</f>
        <v>63.636363636363633</v>
      </c>
      <c r="DK92">
        <f>((1/11)*100)</f>
        <v>9.0909090909090917</v>
      </c>
      <c r="DL92">
        <f>((3/9)*100)</f>
        <v>33.333333333333329</v>
      </c>
      <c r="DM92">
        <f>((4/9)*100)</f>
        <v>44.444444444444443</v>
      </c>
      <c r="DN92">
        <f>((0/9)*100)</f>
        <v>0</v>
      </c>
      <c r="DP92">
        <f>((4/13)*100)</f>
        <v>30.76923076923077</v>
      </c>
      <c r="DQ92">
        <f>((4/13)*100)</f>
        <v>30.76923076923077</v>
      </c>
      <c r="DR92">
        <f>((13/13)*100)</f>
        <v>100</v>
      </c>
      <c r="DS92">
        <f>((4/13)*100)</f>
        <v>30.76923076923077</v>
      </c>
      <c r="DT92">
        <f>((10/13)*100)</f>
        <v>76.923076923076934</v>
      </c>
      <c r="DU92">
        <f>((4/13)*100)</f>
        <v>30.76923076923077</v>
      </c>
      <c r="DV92">
        <f>((5/14)*100)</f>
        <v>35.714285714285715</v>
      </c>
      <c r="DW92">
        <f>((10/14)*100)</f>
        <v>71.428571428571431</v>
      </c>
      <c r="DX92">
        <f>((1/14)*100)</f>
        <v>7.1428571428571423</v>
      </c>
      <c r="DY92">
        <f>((9/16)*100)</f>
        <v>56.25</v>
      </c>
      <c r="DZ92">
        <f>((10/16)*100)</f>
        <v>62.5</v>
      </c>
      <c r="EA92">
        <f>((6/16)*100)</f>
        <v>37.5</v>
      </c>
    </row>
    <row r="93" spans="1:131" x14ac:dyDescent="0.25">
      <c r="A93">
        <v>60.101394000000006</v>
      </c>
      <c r="B93">
        <v>6.8242430000000001</v>
      </c>
      <c r="C93">
        <v>52.488998000000002</v>
      </c>
      <c r="D93">
        <v>9.6816060000000004</v>
      </c>
      <c r="E93">
        <v>63.222934000000002</v>
      </c>
      <c r="F93">
        <v>6.0967409999999997</v>
      </c>
      <c r="G93">
        <v>54.125648000000005</v>
      </c>
      <c r="H93">
        <v>9.8298410000000001</v>
      </c>
      <c r="K93">
        <f>(10/200)</f>
        <v>0.05</v>
      </c>
      <c r="L93">
        <f>(10/200)</f>
        <v>0.05</v>
      </c>
      <c r="M93" s="1">
        <f>(12/200)</f>
        <v>0.06</v>
      </c>
      <c r="N93">
        <f>(10/200)</f>
        <v>0.05</v>
      </c>
      <c r="P93">
        <f>(14/200)</f>
        <v>7.0000000000000007E-2</v>
      </c>
      <c r="Q93">
        <f>(15/200)</f>
        <v>7.4999999999999997E-2</v>
      </c>
      <c r="R93">
        <f>(15/200)</f>
        <v>7.4999999999999997E-2</v>
      </c>
      <c r="S93">
        <f>(18/200)</f>
        <v>0.09</v>
      </c>
      <c r="U93">
        <f>0.05+0.07</f>
        <v>0.12000000000000001</v>
      </c>
      <c r="V93">
        <f>0.05+0.075</f>
        <v>0.125</v>
      </c>
      <c r="W93" s="1">
        <f>0.06+0.075</f>
        <v>0.13500000000000001</v>
      </c>
      <c r="X93">
        <f>0.05+0.09</f>
        <v>0.14000000000000001</v>
      </c>
      <c r="Z93">
        <f>SQRT((ABS($A$94-$A$93)^2+(ABS($B$94-$B$93)^2)))</f>
        <v>15.393076103332861</v>
      </c>
      <c r="AA93">
        <f>SQRT((ABS($C$94-$C$93)^2+(ABS($D$94-$D$93)^2)))</f>
        <v>15.827167604407579</v>
      </c>
      <c r="AB93" s="1">
        <f>SQRT((ABS($E$94-$E$93)^2+(ABS($F$94-$F$93)^2)))</f>
        <v>14.467192126359281</v>
      </c>
      <c r="AC93">
        <f>SQRT((ABS($G$94-$G$93)^2+(ABS($H$94-$H$93)^2)))</f>
        <v>13.49662959356465</v>
      </c>
      <c r="AJ93">
        <f>1/0.12</f>
        <v>8.3333333333333339</v>
      </c>
      <c r="AK93">
        <f>1/0.125</f>
        <v>8</v>
      </c>
      <c r="AL93" s="1">
        <f>1/0.135</f>
        <v>7.4074074074074066</v>
      </c>
      <c r="AM93">
        <f>1/0.14</f>
        <v>7.1428571428571423</v>
      </c>
      <c r="AO93">
        <f t="shared" si="25"/>
        <v>128.2756341944405</v>
      </c>
      <c r="AP93">
        <f t="shared" si="26"/>
        <v>126.61734083526063</v>
      </c>
      <c r="AQ93" s="1">
        <f t="shared" si="27"/>
        <v>107.16438612117986</v>
      </c>
      <c r="AR93">
        <f t="shared" si="28"/>
        <v>96.404497096890353</v>
      </c>
      <c r="AV93">
        <f>((0.05/0.12)*100)</f>
        <v>41.666666666666671</v>
      </c>
      <c r="AW93">
        <f>((0.05/0.125)*100)</f>
        <v>40</v>
      </c>
      <c r="AX93" s="1">
        <f>((0.06/0.135)*100)</f>
        <v>44.444444444444443</v>
      </c>
      <c r="AY93">
        <f>((0.05/0.14)*100)</f>
        <v>35.714285714285715</v>
      </c>
      <c r="BA93">
        <f>((0.07/0.12)*100)</f>
        <v>58.333333333333336</v>
      </c>
      <c r="BB93">
        <f>((0.075/0.125)*100)</f>
        <v>60</v>
      </c>
      <c r="BC93" s="1">
        <f>((0.075/0.135)*100)</f>
        <v>55.55555555555555</v>
      </c>
      <c r="BD93">
        <f>((0.09/0.14)*100)</f>
        <v>64.285714285714278</v>
      </c>
      <c r="BF93">
        <f>ABS($B$93-$D$93)</f>
        <v>2.8573630000000003</v>
      </c>
      <c r="BG93">
        <f>ABS($F$93-$H$93)</f>
        <v>3.7331000000000003</v>
      </c>
      <c r="BL93">
        <f>SQRT((ABS($A$93-$E$93)^2+(ABS($B$93-$F$93)^2)))</f>
        <v>3.2051943984108009</v>
      </c>
      <c r="BM93">
        <f>SQRT((ABS($C$93-$G$93)^2+(ABS($D$93-$H$93)^2)))</f>
        <v>1.6433492744164309</v>
      </c>
      <c r="BO93">
        <f>SQRT((ABS($A$93-$G$93)^2+(ABS($B$93-$H$93)^2)))</f>
        <v>6.689032784649811</v>
      </c>
      <c r="BP93">
        <f>SQRT((ABS($C$93-$E$93)^2+(ABS($D$93-$F$93)^2)))</f>
        <v>11.31674154164179</v>
      </c>
      <c r="BR93">
        <f>DEGREES(ACOS((9.52478410194582^2+17.7533863097328^2-9.62097382160091^2)/(2*9.52478410194582*17.7533863097328)))</f>
        <v>22.10254029275238</v>
      </c>
      <c r="BS93">
        <f>DEGREES(ACOS((7.64964930855069^2+12.6584004702048^2-7.43746344452441^2)/(2*7.64964930855069*12.6584004702048)))</f>
        <v>32.444197570107924</v>
      </c>
      <c r="BU93">
        <v>10</v>
      </c>
      <c r="BV93">
        <v>0</v>
      </c>
      <c r="BW93">
        <v>1</v>
      </c>
      <c r="BX93">
        <v>3</v>
      </c>
      <c r="BY93">
        <v>10</v>
      </c>
      <c r="BZ93">
        <v>0</v>
      </c>
      <c r="CA93">
        <v>6</v>
      </c>
      <c r="CB93">
        <v>4</v>
      </c>
      <c r="CC93">
        <v>12</v>
      </c>
      <c r="CD93">
        <v>2</v>
      </c>
      <c r="CE93">
        <v>6</v>
      </c>
      <c r="CF93">
        <v>0</v>
      </c>
      <c r="CG93">
        <v>10</v>
      </c>
      <c r="CH93">
        <v>2</v>
      </c>
      <c r="CI93">
        <v>2</v>
      </c>
      <c r="CJ93">
        <v>0</v>
      </c>
      <c r="CL93">
        <v>14</v>
      </c>
      <c r="CM93">
        <v>3</v>
      </c>
      <c r="CN93">
        <v>4</v>
      </c>
      <c r="CO93">
        <v>9</v>
      </c>
      <c r="CP93">
        <v>15</v>
      </c>
      <c r="CQ93">
        <v>5</v>
      </c>
      <c r="CR93">
        <v>11</v>
      </c>
      <c r="CS93">
        <v>10</v>
      </c>
      <c r="CT93">
        <v>15</v>
      </c>
      <c r="CU93">
        <v>6</v>
      </c>
      <c r="CV93">
        <v>11</v>
      </c>
      <c r="CW93">
        <v>6</v>
      </c>
      <c r="CX93">
        <v>18</v>
      </c>
      <c r="CY93">
        <v>10</v>
      </c>
      <c r="CZ93">
        <v>12</v>
      </c>
      <c r="DA93">
        <v>6</v>
      </c>
      <c r="DC93">
        <f>((0/10)*100)</f>
        <v>0</v>
      </c>
      <c r="DD93">
        <f>((1/10)*100)</f>
        <v>10</v>
      </c>
      <c r="DE93">
        <f>((3/10)*100)</f>
        <v>30</v>
      </c>
      <c r="DF93">
        <f>((0/10)*100)</f>
        <v>0</v>
      </c>
      <c r="DG93">
        <f>((6/10)*100)</f>
        <v>60</v>
      </c>
      <c r="DH93">
        <f>((4/10)*100)</f>
        <v>40</v>
      </c>
      <c r="DI93">
        <f>((2/12)*100)</f>
        <v>16.666666666666664</v>
      </c>
      <c r="DJ93">
        <f>((6/12)*100)</f>
        <v>50</v>
      </c>
      <c r="DK93">
        <f>((0/12)*100)</f>
        <v>0</v>
      </c>
      <c r="DL93">
        <f>((2/10)*100)</f>
        <v>20</v>
      </c>
      <c r="DM93">
        <f>((2/10)*100)</f>
        <v>20</v>
      </c>
      <c r="DN93">
        <f>((0/10)*100)</f>
        <v>0</v>
      </c>
      <c r="DP93">
        <f>((3/14)*100)</f>
        <v>21.428571428571427</v>
      </c>
      <c r="DQ93">
        <f>((4/14)*100)</f>
        <v>28.571428571428569</v>
      </c>
      <c r="DR93">
        <f>((9/14)*100)</f>
        <v>64.285714285714292</v>
      </c>
      <c r="DS93">
        <f>((5/15)*100)</f>
        <v>33.333333333333329</v>
      </c>
      <c r="DT93">
        <f>((11/15)*100)</f>
        <v>73.333333333333329</v>
      </c>
      <c r="DU93">
        <f>((10/15)*100)</f>
        <v>66.666666666666657</v>
      </c>
      <c r="DV93">
        <f>((6/15)*100)</f>
        <v>40</v>
      </c>
      <c r="DW93">
        <f>((11/15)*100)</f>
        <v>73.333333333333329</v>
      </c>
      <c r="DX93">
        <f>((6/15)*100)</f>
        <v>40</v>
      </c>
      <c r="DY93">
        <f>((10/18)*100)</f>
        <v>55.555555555555557</v>
      </c>
      <c r="DZ93">
        <f>((12/18)*100)</f>
        <v>66.666666666666657</v>
      </c>
      <c r="EA93">
        <f>((6/18)*100)</f>
        <v>33.333333333333329</v>
      </c>
    </row>
    <row r="94" spans="1:131" x14ac:dyDescent="0.25">
      <c r="A94">
        <v>44.740203000000001</v>
      </c>
      <c r="B94">
        <v>5.8339889999999999</v>
      </c>
      <c r="C94">
        <v>36.69147000000001</v>
      </c>
      <c r="D94">
        <v>8.7134409999999995</v>
      </c>
      <c r="E94" s="1">
        <v>48.810630000000003</v>
      </c>
      <c r="F94" s="1">
        <v>4.8377169999999996</v>
      </c>
      <c r="G94">
        <v>40.671970000000002</v>
      </c>
      <c r="H94">
        <v>8.7539420000000003</v>
      </c>
      <c r="K94">
        <f>(10/200)</f>
        <v>0.05</v>
      </c>
      <c r="L94">
        <f>(11/200)</f>
        <v>5.5E-2</v>
      </c>
      <c r="M94" s="1">
        <f>(12/200)</f>
        <v>0.06</v>
      </c>
      <c r="P94">
        <f>(16/200)</f>
        <v>0.08</v>
      </c>
      <c r="Q94">
        <f>(20/200)</f>
        <v>0.1</v>
      </c>
      <c r="R94" s="1">
        <f>(17/200)</f>
        <v>8.5000000000000006E-2</v>
      </c>
      <c r="S94">
        <f>(19/200)</f>
        <v>9.5000000000000001E-2</v>
      </c>
      <c r="U94">
        <f>0.05+0.08</f>
        <v>0.13</v>
      </c>
      <c r="V94">
        <f>0.055+0.1</f>
        <v>0.155</v>
      </c>
      <c r="W94" s="1">
        <f>0.06+0.085</f>
        <v>0.14500000000000002</v>
      </c>
      <c r="Z94">
        <f>SQRT((ABS($A$95-$A$94)^2+(ABS($B$95-$B$94)^2)))</f>
        <v>13.659860790982092</v>
      </c>
      <c r="AA94">
        <f>SQRT((ABS($C$95-$C$94)^2+(ABS($D$95-$D$94)^2)))</f>
        <v>12.233266739698154</v>
      </c>
      <c r="AB94" s="1">
        <f>SQRT((ABS($E$95-$E$94)^2+(ABS($F$95-$F$94)^2)))</f>
        <v>13.086528743978292</v>
      </c>
      <c r="AJ94">
        <f>1/0.13</f>
        <v>7.6923076923076916</v>
      </c>
      <c r="AK94">
        <f>1/0.155</f>
        <v>6.4516129032258069</v>
      </c>
      <c r="AL94" s="1">
        <f>1/0.145</f>
        <v>6.8965517241379315</v>
      </c>
      <c r="AO94">
        <f t="shared" si="25"/>
        <v>105.07585223832379</v>
      </c>
      <c r="AP94">
        <f t="shared" si="26"/>
        <v>78.924301546439708</v>
      </c>
      <c r="AQ94" s="1">
        <f t="shared" si="27"/>
        <v>90.251922372264076</v>
      </c>
      <c r="AV94">
        <f>((0.05/0.13)*100)</f>
        <v>38.461538461538467</v>
      </c>
      <c r="AW94">
        <f>((0.055/0.155)*100)</f>
        <v>35.483870967741936</v>
      </c>
      <c r="AX94" s="1">
        <f>((0.06/0.145)*100)</f>
        <v>41.379310344827587</v>
      </c>
      <c r="BA94">
        <f>((0.08/0.13)*100)</f>
        <v>61.53846153846154</v>
      </c>
      <c r="BB94">
        <f>((0.1/0.155)*100)</f>
        <v>64.516129032258078</v>
      </c>
      <c r="BC94" s="1">
        <f>((0.085/0.145)*100)</f>
        <v>58.62068965517242</v>
      </c>
      <c r="BF94">
        <f>ABS($B$94-$D$94)</f>
        <v>2.8794519999999997</v>
      </c>
      <c r="BG94" s="1">
        <f>ABS($F$94-$H$94)</f>
        <v>3.9162250000000007</v>
      </c>
      <c r="BI94">
        <v>3.1637234999999997</v>
      </c>
      <c r="BJ94" s="1">
        <v>4.5464609999999999</v>
      </c>
      <c r="BL94" s="1">
        <f>SQRT((ABS($A$94-$E$94)^2+(ABS($B$94-$F$94)^2)))</f>
        <v>4.1905767932723794</v>
      </c>
      <c r="BM94">
        <f>SQRT((ABS($C$94-$G$94)^2+(ABS($D$94-$H$94)^2)))</f>
        <v>3.9807060405160462</v>
      </c>
      <c r="BO94">
        <f>SQRT((ABS($A$94-$G$94)^2+(ABS($B$94-$H$94)^2)))</f>
        <v>5.0076586609410585</v>
      </c>
      <c r="BP94" s="1">
        <f>SQRT((ABS($C$94-$E$94)^2+(ABS($D$94-$F$94)^2)))</f>
        <v>12.723807434481859</v>
      </c>
      <c r="BR94">
        <f>DEGREES(ACOS((18.2678608685033^2+22.9497130697926^2-6.36967082198013^2)/(2*18.2678608685033*22.9497130697926)))</f>
        <v>12.108003098085636</v>
      </c>
      <c r="BS94">
        <f>DEGREES(ACOS((7.16398945367956^2+12.5083281077927^2-6.91249122267255^2)/(2*7.16398945367956*12.5083281077927)))</f>
        <v>26.778657000616782</v>
      </c>
      <c r="BU94">
        <v>10</v>
      </c>
      <c r="BV94">
        <v>0</v>
      </c>
      <c r="BW94">
        <v>2</v>
      </c>
      <c r="BX94">
        <v>2</v>
      </c>
      <c r="BY94">
        <v>11</v>
      </c>
      <c r="BZ94">
        <v>0</v>
      </c>
      <c r="CA94">
        <v>8</v>
      </c>
      <c r="CB94">
        <v>2</v>
      </c>
      <c r="CC94">
        <v>12</v>
      </c>
      <c r="CD94">
        <v>0</v>
      </c>
      <c r="CE94">
        <v>8</v>
      </c>
      <c r="CF94">
        <v>0</v>
      </c>
      <c r="CL94">
        <v>16</v>
      </c>
      <c r="CM94">
        <v>6</v>
      </c>
      <c r="CN94">
        <v>6</v>
      </c>
      <c r="CO94">
        <v>10</v>
      </c>
      <c r="CP94">
        <v>20</v>
      </c>
      <c r="CQ94">
        <v>10</v>
      </c>
      <c r="CR94">
        <v>14</v>
      </c>
      <c r="CS94">
        <v>12</v>
      </c>
      <c r="CT94">
        <v>17</v>
      </c>
      <c r="CU94">
        <v>9</v>
      </c>
      <c r="CV94">
        <v>14</v>
      </c>
      <c r="CW94">
        <v>7</v>
      </c>
      <c r="CX94">
        <v>19</v>
      </c>
      <c r="CY94">
        <v>16</v>
      </c>
      <c r="CZ94">
        <v>10</v>
      </c>
      <c r="DA94">
        <v>7</v>
      </c>
      <c r="DC94">
        <f>((0/10)*100)</f>
        <v>0</v>
      </c>
      <c r="DD94">
        <f>((2/10)*100)</f>
        <v>20</v>
      </c>
      <c r="DE94">
        <f>((2/10)*100)</f>
        <v>20</v>
      </c>
      <c r="DF94">
        <f>((0/11)*100)</f>
        <v>0</v>
      </c>
      <c r="DG94">
        <f>((8/11)*100)</f>
        <v>72.727272727272734</v>
      </c>
      <c r="DH94">
        <f>((2/11)*100)</f>
        <v>18.181818181818183</v>
      </c>
      <c r="DI94">
        <f>((0/12)*100)</f>
        <v>0</v>
      </c>
      <c r="DJ94">
        <f>((8/12)*100)</f>
        <v>66.666666666666657</v>
      </c>
      <c r="DK94">
        <f>((0/12)*100)</f>
        <v>0</v>
      </c>
      <c r="DP94">
        <f>((6/16)*100)</f>
        <v>37.5</v>
      </c>
      <c r="DQ94">
        <f>((6/16)*100)</f>
        <v>37.5</v>
      </c>
      <c r="DR94">
        <f>((10/16)*100)</f>
        <v>62.5</v>
      </c>
      <c r="DS94">
        <f>((10/20)*100)</f>
        <v>50</v>
      </c>
      <c r="DT94">
        <f>((14/20)*100)</f>
        <v>70</v>
      </c>
      <c r="DU94">
        <f>((12/20)*100)</f>
        <v>60</v>
      </c>
      <c r="DV94">
        <f>((9/17)*100)</f>
        <v>52.941176470588239</v>
      </c>
      <c r="DW94">
        <f>((14/17)*100)</f>
        <v>82.35294117647058</v>
      </c>
      <c r="DX94">
        <f>((7/17)*100)</f>
        <v>41.17647058823529</v>
      </c>
      <c r="DY94">
        <f>((16/19)*100)</f>
        <v>84.210526315789465</v>
      </c>
      <c r="DZ94">
        <f>((10/19)*100)</f>
        <v>52.631578947368418</v>
      </c>
      <c r="EA94">
        <f>((7/19)*100)</f>
        <v>36.84210526315789</v>
      </c>
    </row>
    <row r="95" spans="1:131" x14ac:dyDescent="0.25">
      <c r="A95">
        <v>31.094064000000003</v>
      </c>
      <c r="B95">
        <v>5.2218720000000003</v>
      </c>
      <c r="C95">
        <v>24.459272000000006</v>
      </c>
      <c r="D95">
        <v>8.5517400000000006</v>
      </c>
      <c r="E95">
        <v>35.725549000000001</v>
      </c>
      <c r="F95">
        <v>5.0323700000000002</v>
      </c>
      <c r="P95">
        <f>(24/200)</f>
        <v>0.12</v>
      </c>
      <c r="BF95">
        <f>ABS($B$95-$D$95)</f>
        <v>3.3298680000000003</v>
      </c>
      <c r="BP95">
        <f>SQRT((ABS($C$95-$E$95)^2+(ABS($D$95-$F$95)^2)))</f>
        <v>11.803175955548104</v>
      </c>
      <c r="BR95">
        <f>DEGREES(ACOS((8.08257453566202^2+14.7086848103501^2-8.26651508508639^2)/(2*8.08257453566202*14.7086848103501)))</f>
        <v>26.200684332652376</v>
      </c>
      <c r="BS95">
        <f>DEGREES(ACOS((7.81678804213784^2+14.8907178582924^2-9.33047547837455^2)/(2*7.81678804213784*14.8907178582924)))</f>
        <v>32.755431584987527</v>
      </c>
      <c r="CL95">
        <v>24</v>
      </c>
      <c r="CM95">
        <v>13</v>
      </c>
      <c r="CN95">
        <v>12</v>
      </c>
      <c r="CO95">
        <v>16</v>
      </c>
      <c r="DP95">
        <f>((13/24)*100)</f>
        <v>54.166666666666664</v>
      </c>
      <c r="DQ95">
        <f>((12/24)*100)</f>
        <v>50</v>
      </c>
      <c r="DR95">
        <f>((16/24)*100)</f>
        <v>66.666666666666657</v>
      </c>
    </row>
    <row r="96" spans="1:131" x14ac:dyDescent="0.25">
      <c r="A96" t="s">
        <v>22</v>
      </c>
      <c r="B96" t="s">
        <v>22</v>
      </c>
      <c r="C96" t="s">
        <v>22</v>
      </c>
      <c r="D96" t="s">
        <v>22</v>
      </c>
      <c r="E96" t="s">
        <v>22</v>
      </c>
      <c r="F96" t="s">
        <v>22</v>
      </c>
      <c r="G96" t="s">
        <v>22</v>
      </c>
      <c r="H96" t="s">
        <v>22</v>
      </c>
      <c r="BR96">
        <f>DEGREES(ACOS((9.76733247786646^2+17.3817451517227^2-8.91860944181703^2)/(2*9.76733247786646*17.3817451517227)))</f>
        <v>20.528685232728527</v>
      </c>
      <c r="BS96">
        <f>DEGREES(ACOS((9.60107477860204^2+16.9476687426646^2-9.52478410194582^2)/(2*9.60107477860204*16.9476687426646)))</f>
        <v>27.491921656716869</v>
      </c>
    </row>
    <row r="97" spans="1:131" x14ac:dyDescent="0.25">
      <c r="A97">
        <v>48.329917000000002</v>
      </c>
      <c r="B97">
        <v>9.1099910000000008</v>
      </c>
      <c r="C97">
        <v>40.351218000000003</v>
      </c>
      <c r="D97">
        <v>7.9252880000000001</v>
      </c>
      <c r="E97">
        <v>39.041183000000004</v>
      </c>
      <c r="F97">
        <v>11.192618</v>
      </c>
      <c r="G97">
        <v>31.114162000000007</v>
      </c>
      <c r="H97">
        <v>9.5459200000000006</v>
      </c>
      <c r="K97">
        <f>(9/200)</f>
        <v>4.4999999999999998E-2</v>
      </c>
      <c r="L97">
        <f>(9/200)</f>
        <v>4.4999999999999998E-2</v>
      </c>
      <c r="M97">
        <f>(10/200)</f>
        <v>0.05</v>
      </c>
      <c r="N97" s="1">
        <f>(12/200)</f>
        <v>0.06</v>
      </c>
      <c r="P97">
        <f>(14/200)</f>
        <v>7.0000000000000007E-2</v>
      </c>
      <c r="Q97">
        <f>(16/200)</f>
        <v>0.08</v>
      </c>
      <c r="R97">
        <f>(11/200)</f>
        <v>5.5E-2</v>
      </c>
      <c r="S97">
        <f>(14/200)</f>
        <v>7.0000000000000007E-2</v>
      </c>
      <c r="U97">
        <f>0.045+0.07</f>
        <v>0.115</v>
      </c>
      <c r="V97">
        <f>0.045+0.08</f>
        <v>0.125</v>
      </c>
      <c r="W97">
        <f>0.05+0.055</f>
        <v>0.10500000000000001</v>
      </c>
      <c r="X97" s="1">
        <f>0.06+0.07</f>
        <v>0.13</v>
      </c>
      <c r="Z97">
        <f>SQRT((ABS($A$98-$A$97)^2+(ABS($B$98-$B$97)^2)))</f>
        <v>12.74371812073651</v>
      </c>
      <c r="AA97">
        <f>SQRT((ABS($C$98-$C$97)^2+(ABS($D$98-$D$97)^2)))</f>
        <v>13.698150524857329</v>
      </c>
      <c r="AB97">
        <f>SQRT((ABS($E$98-$E$97)^2+(ABS($F$98-$F$97)^2)))</f>
        <v>11.774376377562126</v>
      </c>
      <c r="AC97" s="1">
        <f>SQRT((ABS($G$98-$G$97)^2+(ABS($H$98-$H$97)^2)))</f>
        <v>13.033808917063649</v>
      </c>
      <c r="AJ97">
        <f>1/0.115</f>
        <v>8.695652173913043</v>
      </c>
      <c r="AK97">
        <f>1/0.125</f>
        <v>8</v>
      </c>
      <c r="AL97">
        <f>1/0.105</f>
        <v>9.5238095238095237</v>
      </c>
      <c r="AM97" s="1">
        <f>1/0.13</f>
        <v>7.6923076923076916</v>
      </c>
      <c r="AO97">
        <f t="shared" ref="AO97:AO111" si="29">$Z97/$U97</f>
        <v>110.81494018031748</v>
      </c>
      <c r="AP97">
        <f t="shared" ref="AP97:AP111" si="30">$AA97/$V97</f>
        <v>109.58520419885863</v>
      </c>
      <c r="AQ97">
        <f t="shared" ref="AQ97:AQ110" si="31">$AB97/$W97</f>
        <v>112.13691788154405</v>
      </c>
      <c r="AR97" s="1">
        <f t="shared" ref="AR97:AR111" si="32">$AC97/$X97</f>
        <v>100.2600685927973</v>
      </c>
      <c r="AV97">
        <f>((0.045/0.115)*100)</f>
        <v>39.130434782608688</v>
      </c>
      <c r="AW97">
        <f>((0.045/0.125)*100)</f>
        <v>36</v>
      </c>
      <c r="AX97">
        <f>((0.05/0.105)*100)</f>
        <v>47.61904761904762</v>
      </c>
      <c r="AY97" s="1">
        <f>((0.06/0.13)*100)</f>
        <v>46.153846153846153</v>
      </c>
      <c r="BA97">
        <f>((0.07/0.115)*100)</f>
        <v>60.869565217391312</v>
      </c>
      <c r="BB97">
        <f>((0.08/0.125)*100)</f>
        <v>64</v>
      </c>
      <c r="BC97">
        <f>((0.055/0.105)*100)</f>
        <v>52.380952380952387</v>
      </c>
      <c r="BD97" s="1">
        <f>((0.07/0.13)*100)</f>
        <v>53.846153846153854</v>
      </c>
      <c r="BF97">
        <f>ABS($B$97-$D$97)</f>
        <v>1.1847030000000007</v>
      </c>
      <c r="BG97">
        <f>ABS($F$97-$H$97)</f>
        <v>1.6466979999999989</v>
      </c>
      <c r="BL97">
        <f>SQRT((ABS($A$97-$E$97)^2+(ABS($B$97-$F$97)^2)))</f>
        <v>9.5193442286685368</v>
      </c>
      <c r="BM97">
        <f>SQRT((ABS($C$97-$G$97)^2+(ABS($D$97-$H$97)^2)))</f>
        <v>9.3781475583699319</v>
      </c>
      <c r="BO97">
        <f>SQRT((ABS($A$97-$G$98)^2+(ABS($B$97-$H$98)^2)))</f>
        <v>5.3004137281516055</v>
      </c>
      <c r="BP97">
        <f>SQRT((ABS($C$97-$E$97)^2+(ABS($D$97-$F$97)^2)))</f>
        <v>3.5201757101208733</v>
      </c>
      <c r="BR97">
        <f>DEGREES(ACOS((9.27228063750199^2+16.4160023855569^2-8.56101438608656^2)/(2*9.27228063750199*16.4160023855569)))</f>
        <v>22.045657362211013</v>
      </c>
      <c r="BS97">
        <f>DEGREES(ACOS((6.60984653241587^2+24.3603113475641^2-18.2678608685033^2)/(2*6.60984653241587*24.3603113475641)))</f>
        <v>19.587353238660626</v>
      </c>
      <c r="BU97">
        <v>9</v>
      </c>
      <c r="BV97">
        <v>0</v>
      </c>
      <c r="BW97">
        <v>4</v>
      </c>
      <c r="BX97">
        <v>4</v>
      </c>
      <c r="BY97">
        <v>9</v>
      </c>
      <c r="BZ97">
        <v>0</v>
      </c>
      <c r="CA97">
        <v>7</v>
      </c>
      <c r="CB97">
        <v>4</v>
      </c>
      <c r="CC97">
        <v>10</v>
      </c>
      <c r="CD97">
        <v>4</v>
      </c>
      <c r="CE97">
        <v>3</v>
      </c>
      <c r="CF97">
        <v>1</v>
      </c>
      <c r="CG97">
        <v>12</v>
      </c>
      <c r="CH97">
        <v>4</v>
      </c>
      <c r="CI97">
        <v>4</v>
      </c>
      <c r="CJ97">
        <v>2</v>
      </c>
      <c r="CL97">
        <v>14</v>
      </c>
      <c r="CM97">
        <v>5</v>
      </c>
      <c r="CN97">
        <v>6</v>
      </c>
      <c r="CO97">
        <v>6</v>
      </c>
      <c r="CP97">
        <v>16</v>
      </c>
      <c r="CQ97">
        <v>1</v>
      </c>
      <c r="CR97">
        <v>0</v>
      </c>
      <c r="CS97">
        <v>9</v>
      </c>
      <c r="CT97">
        <v>11</v>
      </c>
      <c r="CU97">
        <v>6</v>
      </c>
      <c r="CV97">
        <v>9</v>
      </c>
      <c r="CW97">
        <v>1</v>
      </c>
      <c r="CX97">
        <v>14</v>
      </c>
      <c r="CY97">
        <v>6</v>
      </c>
      <c r="CZ97">
        <v>9</v>
      </c>
      <c r="DA97">
        <v>0</v>
      </c>
      <c r="DC97">
        <f>((0/9)*100)</f>
        <v>0</v>
      </c>
      <c r="DD97">
        <f>((4/9)*100)</f>
        <v>44.444444444444443</v>
      </c>
      <c r="DE97">
        <f>((4/9)*100)</f>
        <v>44.444444444444443</v>
      </c>
      <c r="DF97">
        <f>((0/9)*100)</f>
        <v>0</v>
      </c>
      <c r="DG97">
        <f>((7/9)*100)</f>
        <v>77.777777777777786</v>
      </c>
      <c r="DH97">
        <f>((4/9)*100)</f>
        <v>44.444444444444443</v>
      </c>
      <c r="DI97">
        <f>((4/10)*100)</f>
        <v>40</v>
      </c>
      <c r="DJ97">
        <f>((3/10)*100)</f>
        <v>30</v>
      </c>
      <c r="DK97">
        <f>((1/10)*100)</f>
        <v>10</v>
      </c>
      <c r="DL97">
        <f>((4/12)*100)</f>
        <v>33.333333333333329</v>
      </c>
      <c r="DM97">
        <f>((4/12)*100)</f>
        <v>33.333333333333329</v>
      </c>
      <c r="DN97">
        <f>((2/12)*100)</f>
        <v>16.666666666666664</v>
      </c>
      <c r="DP97">
        <f>((5/14)*100)</f>
        <v>35.714285714285715</v>
      </c>
      <c r="DQ97">
        <f>((6/14)*100)</f>
        <v>42.857142857142854</v>
      </c>
      <c r="DR97">
        <f>((6/14)*100)</f>
        <v>42.857142857142854</v>
      </c>
      <c r="DS97">
        <f>((1/16)*100)</f>
        <v>6.25</v>
      </c>
      <c r="DT97">
        <f>((0/16)*100)</f>
        <v>0</v>
      </c>
      <c r="DU97">
        <f>((9/16)*100)</f>
        <v>56.25</v>
      </c>
      <c r="DV97">
        <f>((6/11)*100)</f>
        <v>54.54545454545454</v>
      </c>
      <c r="DW97">
        <f>((9/11)*100)</f>
        <v>81.818181818181827</v>
      </c>
      <c r="DX97">
        <f>((1/11)*100)</f>
        <v>9.0909090909090917</v>
      </c>
      <c r="DY97">
        <f>((6/14)*100)</f>
        <v>42.857142857142854</v>
      </c>
      <c r="DZ97">
        <f>((9/14)*100)</f>
        <v>64.285714285714292</v>
      </c>
      <c r="EA97">
        <f>((0/14)*100)</f>
        <v>0</v>
      </c>
    </row>
    <row r="98" spans="1:131" x14ac:dyDescent="0.25">
      <c r="A98">
        <v>60.860625000000006</v>
      </c>
      <c r="B98">
        <v>6.7897090000000002</v>
      </c>
      <c r="C98">
        <v>53.962978000000007</v>
      </c>
      <c r="D98">
        <v>6.3892810000000004</v>
      </c>
      <c r="E98">
        <v>50.710441000000003</v>
      </c>
      <c r="F98">
        <v>9.6227909999999994</v>
      </c>
      <c r="G98" s="1">
        <v>43.766170000000002</v>
      </c>
      <c r="H98" s="1">
        <v>6.4143280000000003</v>
      </c>
      <c r="K98">
        <f>(10/200)</f>
        <v>0.05</v>
      </c>
      <c r="L98">
        <f>(8/200)</f>
        <v>0.04</v>
      </c>
      <c r="M98">
        <f>(10/200)</f>
        <v>0.05</v>
      </c>
      <c r="N98" s="1">
        <f>(15/200)</f>
        <v>7.4999999999999997E-2</v>
      </c>
      <c r="P98">
        <f>(18/200)</f>
        <v>0.09</v>
      </c>
      <c r="Q98">
        <f>(16/200)</f>
        <v>0.08</v>
      </c>
      <c r="R98">
        <f>(22/200)</f>
        <v>0.11</v>
      </c>
      <c r="S98" s="1">
        <f>(10/200)</f>
        <v>0.05</v>
      </c>
      <c r="U98">
        <f>0.05+0.09</f>
        <v>0.14000000000000001</v>
      </c>
      <c r="V98">
        <f>0.04+0.08</f>
        <v>0.12</v>
      </c>
      <c r="W98">
        <f>0.05+0.11</f>
        <v>0.16</v>
      </c>
      <c r="X98" s="1">
        <f>0.075+0.05</f>
        <v>0.125</v>
      </c>
      <c r="Z98">
        <f>SQRT((ABS($A$99-$A$98)^2+(ABS($B$99-$B$98)^2)))</f>
        <v>11.196337414067958</v>
      </c>
      <c r="AA98">
        <f>SQRT((ABS($C$99-$C$98)^2+(ABS($D$99-$D$98)^2)))</f>
        <v>11.359832184556337</v>
      </c>
      <c r="AB98">
        <f>SQRT((ABS($E$99-$E$98)^2+(ABS($F$99-$F$98)^2)))</f>
        <v>11.835590186824019</v>
      </c>
      <c r="AC98" s="1">
        <f>SQRT((ABS($G$99-$G$98)^2+(ABS($H$99-$H$98)^2)))</f>
        <v>12.6584004702048</v>
      </c>
      <c r="AJ98">
        <f>1/0.14</f>
        <v>7.1428571428571423</v>
      </c>
      <c r="AK98">
        <f>1/0.12</f>
        <v>8.3333333333333339</v>
      </c>
      <c r="AL98">
        <f>1/0.16</f>
        <v>6.25</v>
      </c>
      <c r="AM98" s="1">
        <f>1/0.125</f>
        <v>8</v>
      </c>
      <c r="AO98">
        <f t="shared" si="29"/>
        <v>79.973838671913981</v>
      </c>
      <c r="AP98">
        <f t="shared" si="30"/>
        <v>94.665268204636149</v>
      </c>
      <c r="AQ98">
        <f t="shared" si="31"/>
        <v>73.972438667650124</v>
      </c>
      <c r="AR98" s="1">
        <f t="shared" si="32"/>
        <v>101.2672037616384</v>
      </c>
      <c r="AV98">
        <f>((0.05/0.14)*100)</f>
        <v>35.714285714285715</v>
      </c>
      <c r="AW98">
        <f>((0.04/0.12)*100)</f>
        <v>33.333333333333336</v>
      </c>
      <c r="AX98">
        <f>((0.05/0.16)*100)</f>
        <v>31.25</v>
      </c>
      <c r="AY98" s="1">
        <f>((0.075/0.125)*100)</f>
        <v>60</v>
      </c>
      <c r="BA98">
        <f>((0.09/0.14)*100)</f>
        <v>64.285714285714278</v>
      </c>
      <c r="BB98">
        <f>((0.08/0.12)*100)</f>
        <v>66.666666666666671</v>
      </c>
      <c r="BC98">
        <f>((0.11/0.16)*100)</f>
        <v>68.75</v>
      </c>
      <c r="BD98" s="1">
        <f>((0.05/0.125)*100)</f>
        <v>40</v>
      </c>
      <c r="BF98">
        <f>ABS($B$98-$D$98)</f>
        <v>0.40042799999999978</v>
      </c>
      <c r="BG98" s="1">
        <f>ABS($F$98-$H$98)</f>
        <v>3.2084629999999992</v>
      </c>
      <c r="BL98">
        <f>SQRT((ABS($A$98-$E$98)^2+(ABS($B$98-$F$98)^2)))</f>
        <v>10.538149213812645</v>
      </c>
      <c r="BM98" s="1">
        <f>SQRT((ABS($C$98-$G$98)^2+(ABS($D$98-$H$98)^2)))</f>
        <v>10.19683876213962</v>
      </c>
      <c r="BO98" s="1">
        <f>SQRT((ABS($A$98-$G$99)^2+(ABS($B$98-$H$99)^2)))</f>
        <v>4.9931506383453916</v>
      </c>
      <c r="BP98">
        <f>SQRT((ABS($C$98-$E$98)^2+(ABS($D$98-$F$98)^2)))</f>
        <v>4.5863475507716398</v>
      </c>
      <c r="BR98">
        <f>DEGREES(ACOS((7.98032286306762^2+13.8222840295905^2-8.33599915250344^2)/(2*7.98032286306762*13.8222840295905)))</f>
        <v>32.889716876666938</v>
      </c>
      <c r="BS98">
        <f>DEGREES(ACOS((6.36967082198013^2+12.3652482424775^2-8.08257453566202^2)/(2*6.36967082198013*12.3652482424775)))</f>
        <v>35.562328977030965</v>
      </c>
      <c r="BU98">
        <v>10</v>
      </c>
      <c r="BV98">
        <v>0</v>
      </c>
      <c r="BW98">
        <v>0</v>
      </c>
      <c r="BX98">
        <v>2</v>
      </c>
      <c r="BY98">
        <v>8</v>
      </c>
      <c r="BZ98">
        <v>0</v>
      </c>
      <c r="CA98">
        <v>3</v>
      </c>
      <c r="CB98">
        <v>6</v>
      </c>
      <c r="CC98">
        <v>10</v>
      </c>
      <c r="CD98">
        <v>0</v>
      </c>
      <c r="CE98">
        <v>6</v>
      </c>
      <c r="CF98">
        <v>0</v>
      </c>
      <c r="CG98">
        <v>15</v>
      </c>
      <c r="CH98">
        <v>2</v>
      </c>
      <c r="CI98">
        <v>6</v>
      </c>
      <c r="CJ98">
        <v>1</v>
      </c>
      <c r="CL98">
        <v>18</v>
      </c>
      <c r="CM98">
        <v>10</v>
      </c>
      <c r="CN98">
        <v>12</v>
      </c>
      <c r="CO98">
        <v>5</v>
      </c>
      <c r="CP98">
        <v>16</v>
      </c>
      <c r="CQ98">
        <v>7</v>
      </c>
      <c r="CR98">
        <v>9</v>
      </c>
      <c r="CS98">
        <v>8</v>
      </c>
      <c r="CT98">
        <v>22</v>
      </c>
      <c r="CU98">
        <v>12</v>
      </c>
      <c r="CV98">
        <v>17</v>
      </c>
      <c r="CW98">
        <v>8</v>
      </c>
      <c r="CX98">
        <v>10</v>
      </c>
      <c r="CY98">
        <v>5</v>
      </c>
      <c r="CZ98">
        <v>8</v>
      </c>
      <c r="DA98">
        <v>1</v>
      </c>
      <c r="DC98">
        <f>((0/10)*100)</f>
        <v>0</v>
      </c>
      <c r="DD98">
        <f>((0/10)*100)</f>
        <v>0</v>
      </c>
      <c r="DE98">
        <f>((2/10)*100)</f>
        <v>20</v>
      </c>
      <c r="DF98">
        <f>((0/8)*100)</f>
        <v>0</v>
      </c>
      <c r="DG98">
        <f>((3/8)*100)</f>
        <v>37.5</v>
      </c>
      <c r="DH98">
        <f>((6/8)*100)</f>
        <v>75</v>
      </c>
      <c r="DI98">
        <f>((0/10)*100)</f>
        <v>0</v>
      </c>
      <c r="DJ98">
        <f>((6/10)*100)</f>
        <v>60</v>
      </c>
      <c r="DK98">
        <f>((0/10)*100)</f>
        <v>0</v>
      </c>
      <c r="DL98">
        <f>((2/15)*100)</f>
        <v>13.333333333333334</v>
      </c>
      <c r="DM98">
        <f>((6/15)*100)</f>
        <v>40</v>
      </c>
      <c r="DN98">
        <f>((1/15)*100)</f>
        <v>6.666666666666667</v>
      </c>
      <c r="DP98">
        <f>((10/18)*100)</f>
        <v>55.555555555555557</v>
      </c>
      <c r="DQ98">
        <f>((12/18)*100)</f>
        <v>66.666666666666657</v>
      </c>
      <c r="DR98">
        <f>((5/18)*100)</f>
        <v>27.777777777777779</v>
      </c>
      <c r="DS98">
        <f>((7/16)*100)</f>
        <v>43.75</v>
      </c>
      <c r="DT98">
        <f>((9/16)*100)</f>
        <v>56.25</v>
      </c>
      <c r="DU98">
        <f>((8/16)*100)</f>
        <v>50</v>
      </c>
      <c r="DV98">
        <f>((12/22)*100)</f>
        <v>54.54545454545454</v>
      </c>
      <c r="DW98">
        <f>((17/22)*100)</f>
        <v>77.272727272727266</v>
      </c>
      <c r="DX98">
        <f>((8/22)*100)</f>
        <v>36.363636363636367</v>
      </c>
      <c r="DY98">
        <f>((5/10)*100)</f>
        <v>50</v>
      </c>
      <c r="DZ98">
        <f>((8/10)*100)</f>
        <v>80</v>
      </c>
      <c r="EA98">
        <f>((1/10)*100)</f>
        <v>10</v>
      </c>
    </row>
    <row r="99" spans="1:131" x14ac:dyDescent="0.25">
      <c r="A99">
        <v>71.894608000000005</v>
      </c>
      <c r="B99">
        <v>8.6894960000000001</v>
      </c>
      <c r="C99">
        <v>65.101627000000008</v>
      </c>
      <c r="D99">
        <v>4.1585219999999996</v>
      </c>
      <c r="E99">
        <v>62.536903000000002</v>
      </c>
      <c r="F99">
        <v>9.158042</v>
      </c>
      <c r="G99" s="1">
        <v>56.312030000000007</v>
      </c>
      <c r="H99" s="1">
        <v>4.730137</v>
      </c>
      <c r="K99">
        <f>(9/200)</f>
        <v>4.4999999999999998E-2</v>
      </c>
      <c r="L99">
        <f>(9/200)</f>
        <v>4.4999999999999998E-2</v>
      </c>
      <c r="M99">
        <f>(13/200)</f>
        <v>6.5000000000000002E-2</v>
      </c>
      <c r="N99" s="1">
        <f>(13/200)</f>
        <v>6.5000000000000002E-2</v>
      </c>
      <c r="P99">
        <f>(24/200)</f>
        <v>0.12</v>
      </c>
      <c r="Q99">
        <f>(21/200)</f>
        <v>0.105</v>
      </c>
      <c r="R99">
        <f>(15/200)</f>
        <v>7.4999999999999997E-2</v>
      </c>
      <c r="S99" s="1">
        <f>(18/200)</f>
        <v>0.09</v>
      </c>
      <c r="U99">
        <f>0.045+0.12</f>
        <v>0.16499999999999998</v>
      </c>
      <c r="V99">
        <f>0.045+0.105</f>
        <v>0.15</v>
      </c>
      <c r="W99">
        <f>0.065+0.075</f>
        <v>0.14000000000000001</v>
      </c>
      <c r="X99" s="1">
        <f>0.065+0.09</f>
        <v>0.155</v>
      </c>
      <c r="Z99">
        <f>SQRT((ABS($A$100-$A$99)^2+(ABS($B$100-$B$99)^2)))</f>
        <v>9.0956619265680665</v>
      </c>
      <c r="AA99">
        <f>SQRT((ABS($C$100-$C$99)^2+(ABS($D$100-$D$99)^2)))</f>
        <v>11.163597078602447</v>
      </c>
      <c r="AB99">
        <f>SQRT((ABS($E$100-$E$99)^2+(ABS($F$100-$F$99)^2)))</f>
        <v>10.895440934698748</v>
      </c>
      <c r="AC99" s="1">
        <f>SQRT((ABS($G$100-$G$99)^2+(ABS($H$100-$H$99)^2)))</f>
        <v>11.096024739709854</v>
      </c>
      <c r="AJ99">
        <f>1/0.165</f>
        <v>6.0606060606060606</v>
      </c>
      <c r="AK99">
        <f>1/0.15</f>
        <v>6.666666666666667</v>
      </c>
      <c r="AL99">
        <f>1/0.14</f>
        <v>7.1428571428571423</v>
      </c>
      <c r="AM99" s="1">
        <f>1/0.155</f>
        <v>6.4516129032258069</v>
      </c>
      <c r="AO99">
        <f t="shared" si="29"/>
        <v>55.125223797382226</v>
      </c>
      <c r="AP99">
        <f t="shared" si="30"/>
        <v>74.423980524016315</v>
      </c>
      <c r="AQ99">
        <f t="shared" si="31"/>
        <v>77.824578104991048</v>
      </c>
      <c r="AR99" s="1">
        <f t="shared" si="32"/>
        <v>71.587256385224862</v>
      </c>
      <c r="AV99">
        <f>((0.045/0.165)*100)</f>
        <v>27.27272727272727</v>
      </c>
      <c r="AW99">
        <f>((0.045/0.15)*100)</f>
        <v>30</v>
      </c>
      <c r="AX99">
        <f>((0.065/0.14)*100)</f>
        <v>46.428571428571423</v>
      </c>
      <c r="AY99" s="1">
        <f>((0.065/0.155)*100)</f>
        <v>41.935483870967744</v>
      </c>
      <c r="BA99">
        <f>((0.12/0.165)*100)</f>
        <v>72.72727272727272</v>
      </c>
      <c r="BB99">
        <f>((0.105/0.15)*100)</f>
        <v>70</v>
      </c>
      <c r="BC99">
        <f>((0.075/0.14)*100)</f>
        <v>53.571428571428569</v>
      </c>
      <c r="BD99" s="1">
        <f>((0.09/0.155)*100)</f>
        <v>58.064516129032249</v>
      </c>
      <c r="BF99">
        <f>ABS($B$99-$D$99)</f>
        <v>4.5309740000000005</v>
      </c>
      <c r="BG99" s="1">
        <f>ABS($F$99-$H$99)</f>
        <v>4.427905</v>
      </c>
      <c r="BL99">
        <f>SQRT((ABS($A$99-$E$99)^2+(ABS($B$99-$F$99)^2)))</f>
        <v>9.3694278491880745</v>
      </c>
      <c r="BM99" s="1">
        <f>SQRT((ABS($C$99-$G$99)^2+(ABS($D$99-$H$99)^2)))</f>
        <v>8.8081643451194758</v>
      </c>
      <c r="BO99" s="1">
        <f>SQRT((ABS($A$99-$G$100)^2+(ABS($B$99-$H$100)^2)))</f>
        <v>5.3812484798083737</v>
      </c>
      <c r="BP99">
        <f>SQRT((ABS($C$99-$E$99)^2+(ABS($D$99-$F$99)^2)))</f>
        <v>5.6189865124038185</v>
      </c>
      <c r="BR99">
        <f>DEGREES(ACOS((8.53495200880158^2+14.7495207616449^2-8.78529122381227^2)/(2*8.53495200880158*14.7495207616449)))</f>
        <v>32.129930211280282</v>
      </c>
      <c r="BS99">
        <f>DEGREES(ACOS((8.26651508508639^2+15.8033210270624^2-9.76733247786646^2)/(2*8.26651508508639*15.8033210270624)))</f>
        <v>31.540115339315726</v>
      </c>
      <c r="BU99">
        <v>9</v>
      </c>
      <c r="BV99">
        <v>0</v>
      </c>
      <c r="BW99">
        <v>8</v>
      </c>
      <c r="BX99">
        <v>0</v>
      </c>
      <c r="BY99">
        <v>9</v>
      </c>
      <c r="BZ99">
        <v>0</v>
      </c>
      <c r="CA99">
        <v>6</v>
      </c>
      <c r="CB99">
        <v>3</v>
      </c>
      <c r="CC99">
        <v>13</v>
      </c>
      <c r="CD99">
        <v>8</v>
      </c>
      <c r="CE99">
        <v>2</v>
      </c>
      <c r="CF99">
        <v>0</v>
      </c>
      <c r="CG99">
        <v>13</v>
      </c>
      <c r="CH99">
        <v>0</v>
      </c>
      <c r="CI99">
        <v>3</v>
      </c>
      <c r="CJ99">
        <v>0</v>
      </c>
      <c r="CL99">
        <v>24</v>
      </c>
      <c r="CM99">
        <v>15</v>
      </c>
      <c r="CN99">
        <v>14</v>
      </c>
      <c r="CO99">
        <v>11</v>
      </c>
      <c r="CP99">
        <v>21</v>
      </c>
      <c r="CQ99">
        <v>11</v>
      </c>
      <c r="CR99">
        <v>17</v>
      </c>
      <c r="CS99">
        <v>12</v>
      </c>
      <c r="CT99">
        <v>15</v>
      </c>
      <c r="CU99">
        <v>14</v>
      </c>
      <c r="CV99">
        <v>12</v>
      </c>
      <c r="CW99">
        <v>2</v>
      </c>
      <c r="CX99">
        <v>18</v>
      </c>
      <c r="CY99">
        <v>10</v>
      </c>
      <c r="CZ99">
        <v>12</v>
      </c>
      <c r="DA99">
        <v>8</v>
      </c>
      <c r="DC99">
        <f>((0/9)*100)</f>
        <v>0</v>
      </c>
      <c r="DD99">
        <f>((8/9)*100)</f>
        <v>88.888888888888886</v>
      </c>
      <c r="DE99">
        <f>((0/9)*100)</f>
        <v>0</v>
      </c>
      <c r="DF99">
        <f>((0/9)*100)</f>
        <v>0</v>
      </c>
      <c r="DG99">
        <f>((6/9)*100)</f>
        <v>66.666666666666657</v>
      </c>
      <c r="DH99">
        <f>((3/9)*100)</f>
        <v>33.333333333333329</v>
      </c>
      <c r="DI99">
        <f>((8/13)*100)</f>
        <v>61.53846153846154</v>
      </c>
      <c r="DJ99">
        <f>((2/13)*100)</f>
        <v>15.384615384615385</v>
      </c>
      <c r="DK99">
        <f>((0/13)*100)</f>
        <v>0</v>
      </c>
      <c r="DL99">
        <f>((0/13)*100)</f>
        <v>0</v>
      </c>
      <c r="DM99">
        <f>((3/13)*100)</f>
        <v>23.076923076923077</v>
      </c>
      <c r="DN99">
        <f>((0/13)*100)</f>
        <v>0</v>
      </c>
      <c r="DP99">
        <f>((15/24)*100)</f>
        <v>62.5</v>
      </c>
      <c r="DQ99">
        <f>((14/24)*100)</f>
        <v>58.333333333333336</v>
      </c>
      <c r="DR99">
        <f>((11/24)*100)</f>
        <v>45.833333333333329</v>
      </c>
      <c r="DS99">
        <f>((11/21)*100)</f>
        <v>52.380952380952387</v>
      </c>
      <c r="DT99">
        <f>((17/21)*100)</f>
        <v>80.952380952380949</v>
      </c>
      <c r="DU99">
        <f>((12/21)*100)</f>
        <v>57.142857142857139</v>
      </c>
      <c r="DV99">
        <f>((14/15)*100)</f>
        <v>93.333333333333329</v>
      </c>
      <c r="DW99">
        <f>((12/15)*100)</f>
        <v>80</v>
      </c>
      <c r="DX99">
        <f>((2/15)*100)</f>
        <v>13.333333333333334</v>
      </c>
      <c r="DY99">
        <f>((10/18)*100)</f>
        <v>55.555555555555557</v>
      </c>
      <c r="DZ99">
        <f>((12/18)*100)</f>
        <v>66.666666666666657</v>
      </c>
      <c r="EA99">
        <f>((8/18)*100)</f>
        <v>44.444444444444443</v>
      </c>
    </row>
    <row r="100" spans="1:131" x14ac:dyDescent="0.25">
      <c r="A100">
        <v>80.952044000000001</v>
      </c>
      <c r="B100">
        <v>9.5225139999999993</v>
      </c>
      <c r="C100">
        <v>75.927561000000011</v>
      </c>
      <c r="D100">
        <v>6.8834169999999997</v>
      </c>
      <c r="E100">
        <v>73.423048000000009</v>
      </c>
      <c r="F100">
        <v>9.6080199999999998</v>
      </c>
      <c r="G100">
        <v>67.356612000000013</v>
      </c>
      <c r="H100">
        <v>5.797364</v>
      </c>
      <c r="K100">
        <f>(10/200)</f>
        <v>0.05</v>
      </c>
      <c r="L100">
        <f>(11/200)</f>
        <v>5.5E-2</v>
      </c>
      <c r="M100">
        <f>(12/200)</f>
        <v>0.06</v>
      </c>
      <c r="N100">
        <f>(10/200)</f>
        <v>0.05</v>
      </c>
      <c r="P100">
        <f>(17/200)</f>
        <v>8.5000000000000006E-2</v>
      </c>
      <c r="Q100">
        <f>(23/200)</f>
        <v>0.115</v>
      </c>
      <c r="R100">
        <f>(19/200)</f>
        <v>9.5000000000000001E-2</v>
      </c>
      <c r="S100">
        <f>(22/200)</f>
        <v>0.11</v>
      </c>
      <c r="U100">
        <f>0.05+0.085</f>
        <v>0.13500000000000001</v>
      </c>
      <c r="V100">
        <f>0.055+0.115</f>
        <v>0.17</v>
      </c>
      <c r="W100">
        <f>0.06+0.095</f>
        <v>0.155</v>
      </c>
      <c r="X100">
        <f>0.05+0.11</f>
        <v>0.16</v>
      </c>
      <c r="Z100">
        <f>SQRT((ABS($A$101-$A$100)^2+(ABS($B$101-$B$100)^2)))</f>
        <v>11.98383564987747</v>
      </c>
      <c r="AA100">
        <f>SQRT((ABS($C$101-$C$100)^2+(ABS($D$101-$D$100)^2)))</f>
        <v>11.288629026363338</v>
      </c>
      <c r="AB100">
        <f>SQRT((ABS($E$101-$E$100)^2+(ABS($F$101-$F$100)^2)))</f>
        <v>12.749679638221654</v>
      </c>
      <c r="AC100">
        <f>SQRT((ABS($G$101-$G$100)^2+(ABS($H$101-$H$100)^2)))</f>
        <v>12.5083281077927</v>
      </c>
      <c r="AJ100">
        <f>1/0.135</f>
        <v>7.4074074074074066</v>
      </c>
      <c r="AK100">
        <f>1/0.17</f>
        <v>5.8823529411764701</v>
      </c>
      <c r="AL100">
        <f>1/0.155</f>
        <v>6.4516129032258069</v>
      </c>
      <c r="AM100">
        <f>1/0.16</f>
        <v>6.25</v>
      </c>
      <c r="AO100">
        <f t="shared" si="29"/>
        <v>88.76915296205533</v>
      </c>
      <c r="AP100">
        <f t="shared" si="30"/>
        <v>66.403700155078454</v>
      </c>
      <c r="AQ100">
        <f t="shared" si="31"/>
        <v>82.255997665946154</v>
      </c>
      <c r="AR100">
        <f t="shared" si="32"/>
        <v>78.177050673704372</v>
      </c>
      <c r="AV100">
        <f>((0.05/0.135)*100)</f>
        <v>37.037037037037038</v>
      </c>
      <c r="AW100">
        <f>((0.055/0.17)*100)</f>
        <v>32.352941176470587</v>
      </c>
      <c r="AX100">
        <f>((0.06/0.155)*100)</f>
        <v>38.70967741935484</v>
      </c>
      <c r="AY100">
        <f>((0.05/0.16)*100)</f>
        <v>31.25</v>
      </c>
      <c r="BA100">
        <f>((0.085/0.135)*100)</f>
        <v>62.962962962962962</v>
      </c>
      <c r="BB100">
        <f>((0.115/0.17)*100)</f>
        <v>67.647058823529406</v>
      </c>
      <c r="BC100">
        <f>((0.095/0.155)*100)</f>
        <v>61.29032258064516</v>
      </c>
      <c r="BD100">
        <f>((0.11/0.16)*100)</f>
        <v>68.75</v>
      </c>
      <c r="BF100">
        <f>ABS($B$100-$D$100)</f>
        <v>2.6390969999999996</v>
      </c>
      <c r="BG100">
        <f>ABS($F$100-$H$100)</f>
        <v>3.8106559999999998</v>
      </c>
      <c r="BL100">
        <f>SQRT((ABS($A$100-$E$100)^2+(ABS($B$100-$F$100)^2)))</f>
        <v>7.5294815255800902</v>
      </c>
      <c r="BM100">
        <f>SQRT((ABS($C$100-$G$100)^2+(ABS($D$100-$H$100)^2)))</f>
        <v>8.63948365814821</v>
      </c>
      <c r="BO100">
        <f>SQRT((ABS($A$100-$G$101)^2+(ABS($B$100-$H$101)^2)))</f>
        <v>2.8007473904365199</v>
      </c>
      <c r="BP100">
        <f>SQRT((ABS($C$100-$E$100)^2+(ABS($D$100-$F$100)^2)))</f>
        <v>3.7008170550269055</v>
      </c>
      <c r="BR100">
        <f>DEGREES(ACOS((9.58912747067479^2+17.0094775530737^2-9.54583225837174^2)/(2*9.58912747067479*17.0094775530737)))</f>
        <v>27.195235460370316</v>
      </c>
      <c r="BS100">
        <f>DEGREES(ACOS((8.91860944181703^2+16.8176691078464^2-9.27228063750199^2)/(2*8.91860944181703*16.8176691078464)))</f>
        <v>22.869159153293445</v>
      </c>
      <c r="BU100">
        <v>10</v>
      </c>
      <c r="BV100">
        <v>0</v>
      </c>
      <c r="BW100">
        <v>3</v>
      </c>
      <c r="BX100">
        <v>5</v>
      </c>
      <c r="BY100">
        <v>11</v>
      </c>
      <c r="BZ100">
        <v>0</v>
      </c>
      <c r="CA100">
        <v>2</v>
      </c>
      <c r="CB100">
        <v>2</v>
      </c>
      <c r="CC100">
        <v>12</v>
      </c>
      <c r="CD100">
        <v>3</v>
      </c>
      <c r="CE100">
        <v>7</v>
      </c>
      <c r="CF100">
        <v>0</v>
      </c>
      <c r="CG100">
        <v>10</v>
      </c>
      <c r="CH100">
        <v>5</v>
      </c>
      <c r="CI100">
        <v>2</v>
      </c>
      <c r="CJ100">
        <v>0</v>
      </c>
      <c r="CL100">
        <v>17</v>
      </c>
      <c r="CM100">
        <v>6</v>
      </c>
      <c r="CN100">
        <v>12</v>
      </c>
      <c r="CO100">
        <v>12</v>
      </c>
      <c r="CP100">
        <v>23</v>
      </c>
      <c r="CQ100">
        <v>14</v>
      </c>
      <c r="CR100">
        <v>12</v>
      </c>
      <c r="CS100">
        <v>13</v>
      </c>
      <c r="CT100">
        <v>19</v>
      </c>
      <c r="CU100">
        <v>12</v>
      </c>
      <c r="CV100">
        <v>10</v>
      </c>
      <c r="CW100">
        <v>9</v>
      </c>
      <c r="CX100">
        <v>22</v>
      </c>
      <c r="CY100">
        <v>13</v>
      </c>
      <c r="CZ100">
        <v>13</v>
      </c>
      <c r="DA100">
        <v>9</v>
      </c>
      <c r="DC100">
        <f>((0/10)*100)</f>
        <v>0</v>
      </c>
      <c r="DD100">
        <f>((3/10)*100)</f>
        <v>30</v>
      </c>
      <c r="DE100">
        <f>((5/10)*100)</f>
        <v>50</v>
      </c>
      <c r="DF100">
        <f>((0/11)*100)</f>
        <v>0</v>
      </c>
      <c r="DG100">
        <f>((2/11)*100)</f>
        <v>18.181818181818183</v>
      </c>
      <c r="DH100">
        <f>((2/11)*100)</f>
        <v>18.181818181818183</v>
      </c>
      <c r="DI100">
        <f>((3/12)*100)</f>
        <v>25</v>
      </c>
      <c r="DJ100">
        <f>((7/12)*100)</f>
        <v>58.333333333333336</v>
      </c>
      <c r="DK100">
        <f>((0/12)*100)</f>
        <v>0</v>
      </c>
      <c r="DL100">
        <f>((5/10)*100)</f>
        <v>50</v>
      </c>
      <c r="DM100">
        <f>((2/10)*100)</f>
        <v>20</v>
      </c>
      <c r="DN100">
        <f>((0/10)*100)</f>
        <v>0</v>
      </c>
      <c r="DP100">
        <f>((6/17)*100)</f>
        <v>35.294117647058826</v>
      </c>
      <c r="DQ100">
        <f>((12/17)*100)</f>
        <v>70.588235294117652</v>
      </c>
      <c r="DR100">
        <f>((12/17)*100)</f>
        <v>70.588235294117652</v>
      </c>
      <c r="DS100">
        <f>((14/23)*100)</f>
        <v>60.869565217391312</v>
      </c>
      <c r="DT100">
        <f>((12/23)*100)</f>
        <v>52.173913043478258</v>
      </c>
      <c r="DU100">
        <f>((13/23)*100)</f>
        <v>56.521739130434781</v>
      </c>
      <c r="DV100">
        <f>((12/19)*100)</f>
        <v>63.157894736842103</v>
      </c>
      <c r="DW100">
        <f>((10/19)*100)</f>
        <v>52.631578947368418</v>
      </c>
      <c r="DX100">
        <f>((9/19)*100)</f>
        <v>47.368421052631575</v>
      </c>
      <c r="DY100">
        <f>((13/22)*100)</f>
        <v>59.090909090909093</v>
      </c>
      <c r="DZ100">
        <f>((13/22)*100)</f>
        <v>59.090909090909093</v>
      </c>
      <c r="EA100">
        <f>((9/22)*100)</f>
        <v>40.909090909090914</v>
      </c>
    </row>
    <row r="101" spans="1:131" x14ac:dyDescent="0.25">
      <c r="A101">
        <v>92.806069000000008</v>
      </c>
      <c r="B101">
        <v>11.281606999999999</v>
      </c>
      <c r="C101">
        <v>87.170088000000007</v>
      </c>
      <c r="D101">
        <v>7.9025990000000004</v>
      </c>
      <c r="E101">
        <v>85.991528000000002</v>
      </c>
      <c r="F101">
        <v>11.749898</v>
      </c>
      <c r="G101">
        <v>79.810318000000009</v>
      </c>
      <c r="H101">
        <v>6.9650449999999999</v>
      </c>
      <c r="K101">
        <f>(10/200)</f>
        <v>0.05</v>
      </c>
      <c r="L101">
        <f>(10/200)</f>
        <v>0.05</v>
      </c>
      <c r="M101">
        <f>(13/200)</f>
        <v>6.5000000000000002E-2</v>
      </c>
      <c r="N101">
        <f>(14/200)</f>
        <v>7.0000000000000007E-2</v>
      </c>
      <c r="P101">
        <f>(14/200)</f>
        <v>7.0000000000000007E-2</v>
      </c>
      <c r="Q101">
        <f>(15/200)</f>
        <v>7.4999999999999997E-2</v>
      </c>
      <c r="R101">
        <f>(16/200)</f>
        <v>0.08</v>
      </c>
      <c r="S101">
        <f>(16/200)</f>
        <v>0.08</v>
      </c>
      <c r="U101">
        <f>0.05+0.07</f>
        <v>0.12000000000000001</v>
      </c>
      <c r="V101">
        <f>0.05+0.075</f>
        <v>0.125</v>
      </c>
      <c r="W101">
        <f>0.065+0.08</f>
        <v>0.14500000000000002</v>
      </c>
      <c r="X101">
        <f>0.07+0.08</f>
        <v>0.15000000000000002</v>
      </c>
      <c r="Z101">
        <f>SQRT((ABS($A$102-$A$101)^2+(ABS($B$102-$B$101)^2)))</f>
        <v>14.443471244434734</v>
      </c>
      <c r="AA101">
        <f>SQRT((ABS($C$102-$C$101)^2+(ABS($D$102-$D$101)^2)))</f>
        <v>13.547356387808993</v>
      </c>
      <c r="AB101">
        <f>SQRT((ABS($E$102-$E$101)^2+(ABS($F$102-$F$101)^2)))</f>
        <v>17.203590082743343</v>
      </c>
      <c r="AC101">
        <f>SQRT((ABS($G$102-$G$101)^2+(ABS($H$102-$H$101)^2)))</f>
        <v>14.890717858292392</v>
      </c>
      <c r="AJ101">
        <f>1/0.12</f>
        <v>8.3333333333333339</v>
      </c>
      <c r="AK101">
        <f>1/0.125</f>
        <v>8</v>
      </c>
      <c r="AL101">
        <f>1/0.145</f>
        <v>6.8965517241379315</v>
      </c>
      <c r="AM101">
        <f>1/0.15</f>
        <v>6.666666666666667</v>
      </c>
      <c r="AO101">
        <f t="shared" si="29"/>
        <v>120.36226037028945</v>
      </c>
      <c r="AP101">
        <f t="shared" si="30"/>
        <v>108.37885110247194</v>
      </c>
      <c r="AQ101">
        <f t="shared" si="31"/>
        <v>118.6454488465058</v>
      </c>
      <c r="AR101">
        <f t="shared" si="32"/>
        <v>99.271452388615927</v>
      </c>
      <c r="AV101">
        <f>((0.05/0.12)*100)</f>
        <v>41.666666666666671</v>
      </c>
      <c r="AW101">
        <f>((0.05/0.125)*100)</f>
        <v>40</v>
      </c>
      <c r="AX101">
        <f>((0.065/0.145)*100)</f>
        <v>44.827586206896555</v>
      </c>
      <c r="AY101">
        <f>((0.07/0.15)*100)</f>
        <v>46.666666666666671</v>
      </c>
      <c r="BA101">
        <f>((0.07/0.12)*100)</f>
        <v>58.333333333333336</v>
      </c>
      <c r="BB101">
        <f>((0.075/0.125)*100)</f>
        <v>60</v>
      </c>
      <c r="BC101">
        <f>((0.08/0.145)*100)</f>
        <v>55.172413793103459</v>
      </c>
      <c r="BD101">
        <f>((0.08/0.15)*100)</f>
        <v>53.333333333333336</v>
      </c>
      <c r="BF101">
        <f>ABS($B$101-$D$101)</f>
        <v>3.3790079999999989</v>
      </c>
      <c r="BG101">
        <f>ABS($F$101-$H$101)</f>
        <v>4.784853</v>
      </c>
      <c r="BL101">
        <f>SQRT((ABS($A$101-$E$101)^2+(ABS($B$101-$F$101)^2)))</f>
        <v>6.8306123811384643</v>
      </c>
      <c r="BM101">
        <f>SQRT((ABS($C$101-$G$101)^2+(ABS($D$101-$H$101)^2)))</f>
        <v>7.419246724285153</v>
      </c>
      <c r="BO101">
        <f>SQRT((ABS($A$101-$G$102)^2+(ABS($B$101-$H$102)^2)))</f>
        <v>3.5372515169810872</v>
      </c>
      <c r="BP101">
        <f>SQRT((ABS($C$101-$E$101)^2+(ABS($D$101-$F$101)^2)))</f>
        <v>4.0237685406843431</v>
      </c>
      <c r="BS101">
        <f>DEGREES(ACOS((8.56101438608656^2+15.3313247675101^2-7.98032286306762^2)/(2*8.56101438608656*15.3313247675101)))</f>
        <v>21.250172206058096</v>
      </c>
      <c r="BU101">
        <v>10</v>
      </c>
      <c r="BV101">
        <v>0</v>
      </c>
      <c r="BW101">
        <v>0</v>
      </c>
      <c r="BX101">
        <v>10</v>
      </c>
      <c r="BY101">
        <v>10</v>
      </c>
      <c r="BZ101">
        <v>0</v>
      </c>
      <c r="CA101">
        <v>7</v>
      </c>
      <c r="CB101">
        <v>1</v>
      </c>
      <c r="CC101">
        <v>13</v>
      </c>
      <c r="CD101">
        <v>0</v>
      </c>
      <c r="CE101">
        <v>10</v>
      </c>
      <c r="CF101">
        <v>0</v>
      </c>
      <c r="CG101">
        <v>14</v>
      </c>
      <c r="CH101">
        <v>10</v>
      </c>
      <c r="CI101">
        <v>1</v>
      </c>
      <c r="CJ101">
        <v>0</v>
      </c>
      <c r="CL101">
        <v>14</v>
      </c>
      <c r="CM101">
        <v>4</v>
      </c>
      <c r="CN101">
        <v>5</v>
      </c>
      <c r="CO101">
        <v>11</v>
      </c>
      <c r="CP101">
        <v>15</v>
      </c>
      <c r="CQ101">
        <v>5</v>
      </c>
      <c r="CR101">
        <v>10</v>
      </c>
      <c r="CS101">
        <v>7</v>
      </c>
      <c r="CT101">
        <v>16</v>
      </c>
      <c r="CU101">
        <v>6</v>
      </c>
      <c r="CV101">
        <v>13</v>
      </c>
      <c r="CW101">
        <v>2</v>
      </c>
      <c r="CX101">
        <v>16</v>
      </c>
      <c r="CY101">
        <v>11</v>
      </c>
      <c r="CZ101">
        <v>7</v>
      </c>
      <c r="DA101">
        <v>4</v>
      </c>
      <c r="DC101">
        <f>((0/10)*100)</f>
        <v>0</v>
      </c>
      <c r="DD101">
        <f>((0/10)*100)</f>
        <v>0</v>
      </c>
      <c r="DE101">
        <f>((10/10)*100)</f>
        <v>100</v>
      </c>
      <c r="DF101">
        <f>((0/10)*100)</f>
        <v>0</v>
      </c>
      <c r="DG101">
        <f>((7/10)*100)</f>
        <v>70</v>
      </c>
      <c r="DH101">
        <f>((1/10)*100)</f>
        <v>10</v>
      </c>
      <c r="DI101">
        <f>((0/13)*100)</f>
        <v>0</v>
      </c>
      <c r="DJ101">
        <f>((10/13)*100)</f>
        <v>76.923076923076934</v>
      </c>
      <c r="DK101">
        <f>((0/13)*100)</f>
        <v>0</v>
      </c>
      <c r="DL101">
        <f>((10/14)*100)</f>
        <v>71.428571428571431</v>
      </c>
      <c r="DM101">
        <f>((1/14)*100)</f>
        <v>7.1428571428571423</v>
      </c>
      <c r="DN101">
        <f>((0/14)*100)</f>
        <v>0</v>
      </c>
      <c r="DP101">
        <f>((4/14)*100)</f>
        <v>28.571428571428569</v>
      </c>
      <c r="DQ101">
        <f>((5/14)*100)</f>
        <v>35.714285714285715</v>
      </c>
      <c r="DR101">
        <f>((11/14)*100)</f>
        <v>78.571428571428569</v>
      </c>
      <c r="DS101">
        <f>((5/15)*100)</f>
        <v>33.333333333333329</v>
      </c>
      <c r="DT101">
        <f>((10/15)*100)</f>
        <v>66.666666666666657</v>
      </c>
      <c r="DU101">
        <f>((7/15)*100)</f>
        <v>46.666666666666664</v>
      </c>
      <c r="DV101">
        <f>((6/16)*100)</f>
        <v>37.5</v>
      </c>
      <c r="DW101">
        <f>((13/16)*100)</f>
        <v>81.25</v>
      </c>
      <c r="DX101">
        <f>((2/16)*100)</f>
        <v>12.5</v>
      </c>
      <c r="DY101">
        <f>((11/16)*100)</f>
        <v>68.75</v>
      </c>
      <c r="DZ101">
        <f>((7/16)*100)</f>
        <v>43.75</v>
      </c>
      <c r="EA101">
        <f>((4/16)*100)</f>
        <v>25</v>
      </c>
    </row>
    <row r="102" spans="1:131" x14ac:dyDescent="0.25">
      <c r="A102">
        <v>107.24848200000001</v>
      </c>
      <c r="B102">
        <v>11.106769</v>
      </c>
      <c r="C102">
        <v>100.71453500000001</v>
      </c>
      <c r="D102">
        <v>8.1833489999999998</v>
      </c>
      <c r="E102">
        <v>103.170224</v>
      </c>
      <c r="F102">
        <v>12.675055</v>
      </c>
      <c r="G102">
        <v>94.644646000000009</v>
      </c>
      <c r="H102">
        <v>8.2597229999999993</v>
      </c>
      <c r="K102">
        <f>(10/200)</f>
        <v>0.05</v>
      </c>
      <c r="L102">
        <f>(10/200)</f>
        <v>0.05</v>
      </c>
      <c r="M102">
        <f>(13/200)</f>
        <v>6.5000000000000002E-2</v>
      </c>
      <c r="N102">
        <f>(12/200)</f>
        <v>0.06</v>
      </c>
      <c r="P102">
        <f>(15/200)</f>
        <v>7.4999999999999997E-2</v>
      </c>
      <c r="Q102">
        <f>(15/200)</f>
        <v>7.4999999999999997E-2</v>
      </c>
      <c r="R102">
        <f>(14/200)</f>
        <v>7.0000000000000007E-2</v>
      </c>
      <c r="S102">
        <f>(14/200)</f>
        <v>7.0000000000000007E-2</v>
      </c>
      <c r="U102">
        <f>0.05+0.075</f>
        <v>0.125</v>
      </c>
      <c r="V102">
        <f>0.05+0.075</f>
        <v>0.125</v>
      </c>
      <c r="W102">
        <f>0.065+0.07</f>
        <v>0.13500000000000001</v>
      </c>
      <c r="X102">
        <f>0.06+0.07</f>
        <v>0.13</v>
      </c>
      <c r="Z102">
        <f>SQRT((ABS($A$103-$A$102)^2+(ABS($B$103-$B$102)^2)))</f>
        <v>16.482343784818585</v>
      </c>
      <c r="AA102">
        <f>SQRT((ABS($C$103-$C$102)^2+(ABS($D$103-$D$102)^2)))</f>
        <v>15.55755979753175</v>
      </c>
      <c r="AB102">
        <f>SQRT((ABS($E$103-$E$102)^2+(ABS($F$103-$F$102)^2)))</f>
        <v>17.753386309732861</v>
      </c>
      <c r="AC102">
        <f>SQRT((ABS($G$103-$G$102)^2+(ABS($H$103-$H$102)^2)))</f>
        <v>16.947668742664643</v>
      </c>
      <c r="AJ102">
        <f>1/0.125</f>
        <v>8</v>
      </c>
      <c r="AK102">
        <f>1/0.125</f>
        <v>8</v>
      </c>
      <c r="AL102">
        <f>1/0.135</f>
        <v>7.4074074074074066</v>
      </c>
      <c r="AM102">
        <f>1/0.13</f>
        <v>7.6923076923076916</v>
      </c>
      <c r="AO102">
        <f t="shared" si="29"/>
        <v>131.85875027854868</v>
      </c>
      <c r="AP102">
        <f t="shared" si="30"/>
        <v>124.460478380254</v>
      </c>
      <c r="AQ102">
        <f t="shared" si="31"/>
        <v>131.50656525728044</v>
      </c>
      <c r="AR102">
        <f t="shared" si="32"/>
        <v>130.36668263588186</v>
      </c>
      <c r="AV102">
        <f>((0.05/0.125)*100)</f>
        <v>40</v>
      </c>
      <c r="AW102">
        <f>((0.05/0.125)*100)</f>
        <v>40</v>
      </c>
      <c r="AX102">
        <f>((0.065/0.135)*100)</f>
        <v>48.148148148148145</v>
      </c>
      <c r="AY102">
        <f>((0.06/0.13)*100)</f>
        <v>46.153846153846153</v>
      </c>
      <c r="BA102">
        <f>((0.075/0.125)*100)</f>
        <v>60</v>
      </c>
      <c r="BB102">
        <f>((0.075/0.125)*100)</f>
        <v>60</v>
      </c>
      <c r="BC102">
        <f>((0.07/0.135)*100)</f>
        <v>51.851851851851848</v>
      </c>
      <c r="BD102">
        <f>((0.07/0.13)*100)</f>
        <v>53.846153846153854</v>
      </c>
      <c r="BF102">
        <f>ABS($B$102-$D$102)</f>
        <v>2.9234200000000001</v>
      </c>
      <c r="BG102">
        <f>ABS($F$102-$H$102)</f>
        <v>4.4153320000000011</v>
      </c>
      <c r="BL102">
        <f>SQRT((ABS($A$102-$E$102)^2+(ABS($B$102-$F$102)^2)))</f>
        <v>4.3694060571615498</v>
      </c>
      <c r="BM102">
        <f>SQRT((ABS($C$102-$G$102)^2+(ABS($D$102-$H$102)^2)))</f>
        <v>6.0703694665314272</v>
      </c>
      <c r="BO102">
        <f>SQRT((ABS($A$102-$G$102)^2+(ABS($B$102-$H$102)^2)))</f>
        <v>12.921391288905852</v>
      </c>
      <c r="BP102">
        <f>SQRT((ABS($C$102-$E$102)^2+(ABS($D$102-$F$102)^2)))</f>
        <v>5.1191631401193858</v>
      </c>
      <c r="BS102">
        <f>DEGREES(ACOS((8.33599915250344^2+14.3892203648707^2-8.53495200880158^2)/(2*8.33599915250344*14.3892203648707)))</f>
        <v>31.887646150902224</v>
      </c>
      <c r="BU102">
        <v>10</v>
      </c>
      <c r="BV102">
        <v>0</v>
      </c>
      <c r="BW102">
        <v>0</v>
      </c>
      <c r="BX102">
        <v>10</v>
      </c>
      <c r="BY102">
        <v>10</v>
      </c>
      <c r="BZ102">
        <v>0</v>
      </c>
      <c r="CA102">
        <v>10</v>
      </c>
      <c r="CB102">
        <v>0</v>
      </c>
      <c r="CC102">
        <v>13</v>
      </c>
      <c r="CD102">
        <v>2</v>
      </c>
      <c r="CE102">
        <v>10</v>
      </c>
      <c r="CF102">
        <v>0</v>
      </c>
      <c r="CG102">
        <v>12</v>
      </c>
      <c r="CH102">
        <v>10</v>
      </c>
      <c r="CI102">
        <v>0</v>
      </c>
      <c r="CJ102">
        <v>0</v>
      </c>
      <c r="CL102">
        <v>15</v>
      </c>
      <c r="CM102">
        <v>5</v>
      </c>
      <c r="CN102">
        <v>2</v>
      </c>
      <c r="CO102">
        <v>14</v>
      </c>
      <c r="CP102">
        <v>15</v>
      </c>
      <c r="CQ102">
        <v>5</v>
      </c>
      <c r="CR102">
        <v>13</v>
      </c>
      <c r="CS102">
        <v>2</v>
      </c>
      <c r="CT102">
        <v>14</v>
      </c>
      <c r="CU102">
        <v>4</v>
      </c>
      <c r="CV102">
        <v>14</v>
      </c>
      <c r="CW102">
        <v>2</v>
      </c>
      <c r="CX102">
        <v>14</v>
      </c>
      <c r="CY102">
        <v>14</v>
      </c>
      <c r="CZ102">
        <v>4</v>
      </c>
      <c r="DA102">
        <v>1</v>
      </c>
      <c r="DC102">
        <f>((0/10)*100)</f>
        <v>0</v>
      </c>
      <c r="DD102">
        <f>((0/10)*100)</f>
        <v>0</v>
      </c>
      <c r="DE102">
        <f>((10/10)*100)</f>
        <v>100</v>
      </c>
      <c r="DF102">
        <f>((0/10)*100)</f>
        <v>0</v>
      </c>
      <c r="DG102">
        <f>((10/10)*100)</f>
        <v>100</v>
      </c>
      <c r="DH102">
        <f>((0/10)*100)</f>
        <v>0</v>
      </c>
      <c r="DI102">
        <f>((2/13)*100)</f>
        <v>15.384615384615385</v>
      </c>
      <c r="DJ102">
        <f>((10/13)*100)</f>
        <v>76.923076923076934</v>
      </c>
      <c r="DK102">
        <f>((0/13)*100)</f>
        <v>0</v>
      </c>
      <c r="DL102">
        <f>((10/12)*100)</f>
        <v>83.333333333333343</v>
      </c>
      <c r="DM102">
        <f>((0/12)*100)</f>
        <v>0</v>
      </c>
      <c r="DN102">
        <f>((0/12)*100)</f>
        <v>0</v>
      </c>
      <c r="DP102">
        <f>((5/15)*100)</f>
        <v>33.333333333333329</v>
      </c>
      <c r="DQ102">
        <f>((2/15)*100)</f>
        <v>13.333333333333334</v>
      </c>
      <c r="DR102">
        <f>((14/15)*100)</f>
        <v>93.333333333333329</v>
      </c>
      <c r="DS102">
        <f>((5/15)*100)</f>
        <v>33.333333333333329</v>
      </c>
      <c r="DT102">
        <f>((13/15)*100)</f>
        <v>86.666666666666671</v>
      </c>
      <c r="DU102">
        <f>((2/15)*100)</f>
        <v>13.333333333333334</v>
      </c>
      <c r="DV102">
        <f>((4/14)*100)</f>
        <v>28.571428571428569</v>
      </c>
      <c r="DW102">
        <f>((14/14)*100)</f>
        <v>100</v>
      </c>
      <c r="DX102">
        <f>((2/14)*100)</f>
        <v>14.285714285714285</v>
      </c>
      <c r="DY102">
        <f>((14/14)*100)</f>
        <v>100</v>
      </c>
      <c r="DZ102">
        <f>((4/14)*100)</f>
        <v>28.571428571428569</v>
      </c>
      <c r="EA102">
        <f>((1/14)*100)</f>
        <v>7.1428571428571423</v>
      </c>
    </row>
    <row r="103" spans="1:131" x14ac:dyDescent="0.25">
      <c r="A103">
        <v>123.697934</v>
      </c>
      <c r="B103">
        <v>10.066007000000001</v>
      </c>
      <c r="C103">
        <v>116.27045900000002</v>
      </c>
      <c r="D103">
        <v>7.9577489999999997</v>
      </c>
      <c r="E103">
        <v>120.83456100000001</v>
      </c>
      <c r="F103">
        <v>10.899126000000001</v>
      </c>
      <c r="G103">
        <v>111.59228200000001</v>
      </c>
      <c r="H103">
        <v>8.2264090000000003</v>
      </c>
      <c r="K103">
        <f>(14/200)</f>
        <v>7.0000000000000007E-2</v>
      </c>
      <c r="L103">
        <f>(10/200)</f>
        <v>0.05</v>
      </c>
      <c r="M103">
        <f>(10/200)</f>
        <v>0.05</v>
      </c>
      <c r="N103" s="1">
        <f>(11/200)</f>
        <v>5.5E-2</v>
      </c>
      <c r="P103">
        <f>(14/200)</f>
        <v>7.0000000000000007E-2</v>
      </c>
      <c r="Q103">
        <f>(15/200)</f>
        <v>7.4999999999999997E-2</v>
      </c>
      <c r="R103">
        <f>(13/200)</f>
        <v>6.5000000000000002E-2</v>
      </c>
      <c r="S103">
        <f>(14/200)</f>
        <v>7.0000000000000007E-2</v>
      </c>
      <c r="U103">
        <f>0.07+0.07</f>
        <v>0.14000000000000001</v>
      </c>
      <c r="V103">
        <f>0.05+0.075</f>
        <v>0.125</v>
      </c>
      <c r="W103">
        <f>0.05+0.065</f>
        <v>0.115</v>
      </c>
      <c r="X103" s="1">
        <f>0.055+0.07</f>
        <v>0.125</v>
      </c>
      <c r="Z103">
        <f>SQRT((ABS($A$104-$A$103)^2+(ABS($B$104-$B$103)^2)))</f>
        <v>26.607045296876628</v>
      </c>
      <c r="AA103">
        <f>SQRT((ABS($C$104-$C$103)^2+(ABS($D$104-$D$103)^2)))</f>
        <v>15.38685069677774</v>
      </c>
      <c r="AB103">
        <f>SQRT((ABS($E$104-$E$103)^2+(ABS($F$104-$F$103)^2)))</f>
        <v>13.548202680286781</v>
      </c>
      <c r="AC103" s="1">
        <f>SQRT((ABS($G$104-$G$103)^2+(ABS($H$104-$H$103)^2)))</f>
        <v>16.447726462083736</v>
      </c>
      <c r="AJ103">
        <f>1/0.14</f>
        <v>7.1428571428571423</v>
      </c>
      <c r="AK103">
        <f>1/0.125</f>
        <v>8</v>
      </c>
      <c r="AL103">
        <f>1/0.115</f>
        <v>8.695652173913043</v>
      </c>
      <c r="AM103" s="1">
        <f>1/0.125</f>
        <v>8</v>
      </c>
      <c r="AO103">
        <f t="shared" si="29"/>
        <v>190.05032354911876</v>
      </c>
      <c r="AP103">
        <f t="shared" si="30"/>
        <v>123.09480557422192</v>
      </c>
      <c r="AQ103">
        <f t="shared" si="31"/>
        <v>117.81045808945026</v>
      </c>
      <c r="AR103" s="1">
        <f t="shared" si="32"/>
        <v>131.58181169666989</v>
      </c>
      <c r="AV103">
        <f>((0.07/0.14)*100)</f>
        <v>50</v>
      </c>
      <c r="AW103">
        <f>((0.05/0.125)*100)</f>
        <v>40</v>
      </c>
      <c r="AX103">
        <f>((0.05/0.115)*100)</f>
        <v>43.478260869565219</v>
      </c>
      <c r="AY103" s="1">
        <f>((0.055/0.125)*100)</f>
        <v>44</v>
      </c>
      <c r="BA103">
        <f>((0.07/0.14)*100)</f>
        <v>50</v>
      </c>
      <c r="BB103">
        <f>((0.075/0.125)*100)</f>
        <v>60</v>
      </c>
      <c r="BC103">
        <f>((0.065/0.115)*100)</f>
        <v>56.521739130434781</v>
      </c>
      <c r="BD103" s="1">
        <f>((0.07/0.125)*100)</f>
        <v>56.000000000000007</v>
      </c>
      <c r="BF103">
        <f>ABS($B$103-$D$103)</f>
        <v>2.1082580000000011</v>
      </c>
      <c r="BG103">
        <f>ABS($F$103-$H$103)</f>
        <v>2.6727170000000005</v>
      </c>
      <c r="BL103">
        <f>SQRT((ABS($A$103-$E$103)^2+(ABS($B$103-$F$103)^2)))</f>
        <v>2.98211203768235</v>
      </c>
      <c r="BM103">
        <f>SQRT((ABS($C$103-$G$103)^2+(ABS($D$103-$H$103)^2)))</f>
        <v>4.685885000608641</v>
      </c>
      <c r="BO103">
        <f>SQRT((ABS($A$103-$G$103)^2+(ABS($B$103-$H$103)^2)))</f>
        <v>12.244628665121201</v>
      </c>
      <c r="BP103">
        <f>SQRT((ABS($C$103-$E$103)^2+(ABS($D$103-$F$103)^2)))</f>
        <v>5.4297997865973775</v>
      </c>
      <c r="BS103">
        <f>DEGREES(ACOS((8.78529122381227^2+15.4064070129898^2-9.58912747067479^2)/(2*8.78529122381227*15.4064070129898)))</f>
        <v>34.687603826917744</v>
      </c>
      <c r="BU103">
        <v>14</v>
      </c>
      <c r="BV103">
        <v>0</v>
      </c>
      <c r="BW103">
        <v>2</v>
      </c>
      <c r="BX103">
        <v>11</v>
      </c>
      <c r="BY103">
        <v>10</v>
      </c>
      <c r="BZ103">
        <v>0</v>
      </c>
      <c r="CA103">
        <v>10</v>
      </c>
      <c r="CB103">
        <v>0</v>
      </c>
      <c r="CC103">
        <v>10</v>
      </c>
      <c r="CD103">
        <v>0</v>
      </c>
      <c r="CE103">
        <v>8</v>
      </c>
      <c r="CF103">
        <v>0</v>
      </c>
      <c r="CG103">
        <v>11</v>
      </c>
      <c r="CH103">
        <v>11</v>
      </c>
      <c r="CI103">
        <v>0</v>
      </c>
      <c r="CJ103">
        <v>0</v>
      </c>
      <c r="CL103">
        <v>14</v>
      </c>
      <c r="CM103">
        <v>4</v>
      </c>
      <c r="CN103">
        <v>3</v>
      </c>
      <c r="CO103">
        <v>12</v>
      </c>
      <c r="CP103">
        <v>15</v>
      </c>
      <c r="CQ103">
        <v>5</v>
      </c>
      <c r="CR103">
        <v>14</v>
      </c>
      <c r="CS103">
        <v>3</v>
      </c>
      <c r="CT103">
        <v>13</v>
      </c>
      <c r="CU103">
        <v>1</v>
      </c>
      <c r="CV103">
        <v>12</v>
      </c>
      <c r="CW103">
        <v>2</v>
      </c>
      <c r="CX103">
        <v>14</v>
      </c>
      <c r="CY103">
        <v>12</v>
      </c>
      <c r="CZ103">
        <v>4</v>
      </c>
      <c r="DA103">
        <v>1</v>
      </c>
      <c r="DC103">
        <f>((0/14)*100)</f>
        <v>0</v>
      </c>
      <c r="DD103">
        <f>((2/14)*100)</f>
        <v>14.285714285714285</v>
      </c>
      <c r="DE103">
        <f>((11/14)*100)</f>
        <v>78.571428571428569</v>
      </c>
      <c r="DF103">
        <f>((0/10)*100)</f>
        <v>0</v>
      </c>
      <c r="DG103">
        <f>((10/10)*100)</f>
        <v>100</v>
      </c>
      <c r="DH103">
        <f>((0/10)*100)</f>
        <v>0</v>
      </c>
      <c r="DI103">
        <f>((0/10)*100)</f>
        <v>0</v>
      </c>
      <c r="DJ103">
        <f>((8/10)*100)</f>
        <v>80</v>
      </c>
      <c r="DK103">
        <f>((0/10)*100)</f>
        <v>0</v>
      </c>
      <c r="DL103">
        <f>((11/11)*100)</f>
        <v>100</v>
      </c>
      <c r="DM103">
        <f>((0/11)*100)</f>
        <v>0</v>
      </c>
      <c r="DN103">
        <f>((0/11)*100)</f>
        <v>0</v>
      </c>
      <c r="DP103">
        <f>((4/14)*100)</f>
        <v>28.571428571428569</v>
      </c>
      <c r="DQ103">
        <f>((3/14)*100)</f>
        <v>21.428571428571427</v>
      </c>
      <c r="DR103">
        <f>((12/14)*100)</f>
        <v>85.714285714285708</v>
      </c>
      <c r="DS103">
        <f>((5/15)*100)</f>
        <v>33.333333333333329</v>
      </c>
      <c r="DT103">
        <f>((14/15)*100)</f>
        <v>93.333333333333329</v>
      </c>
      <c r="DU103">
        <f>((3/15)*100)</f>
        <v>20</v>
      </c>
      <c r="DV103">
        <f>((1/13)*100)</f>
        <v>7.6923076923076925</v>
      </c>
      <c r="DW103">
        <f>((12/13)*100)</f>
        <v>92.307692307692307</v>
      </c>
      <c r="DX103">
        <f>((2/13)*100)</f>
        <v>15.384615384615385</v>
      </c>
      <c r="DY103">
        <f>((12/14)*100)</f>
        <v>85.714285714285708</v>
      </c>
      <c r="DZ103">
        <f>((4/14)*100)</f>
        <v>28.571428571428569</v>
      </c>
      <c r="EA103">
        <f>((1/14)*100)</f>
        <v>7.1428571428571423</v>
      </c>
    </row>
    <row r="104" spans="1:131" x14ac:dyDescent="0.25">
      <c r="A104">
        <v>150.293353</v>
      </c>
      <c r="B104">
        <v>9.2795290000000001</v>
      </c>
      <c r="C104">
        <v>131.629456</v>
      </c>
      <c r="D104">
        <v>7.0323380000000002</v>
      </c>
      <c r="E104">
        <v>134.175194</v>
      </c>
      <c r="F104">
        <v>8.5366470000000003</v>
      </c>
      <c r="G104" s="1">
        <v>127.933831</v>
      </c>
      <c r="H104" s="1">
        <v>6.3605359999999997</v>
      </c>
      <c r="K104">
        <f>(10/200)</f>
        <v>0.05</v>
      </c>
      <c r="L104">
        <f>(9/200)</f>
        <v>4.4999999999999998E-2</v>
      </c>
      <c r="M104">
        <f>(10/200)</f>
        <v>0.05</v>
      </c>
      <c r="N104" s="1">
        <f>(13/200)</f>
        <v>6.5000000000000002E-2</v>
      </c>
      <c r="P104">
        <f>(13/200)</f>
        <v>6.5000000000000002E-2</v>
      </c>
      <c r="Q104">
        <f>(15/200)</f>
        <v>7.4999999999999997E-2</v>
      </c>
      <c r="R104">
        <f>(17/200)</f>
        <v>8.5000000000000006E-2</v>
      </c>
      <c r="S104" s="1">
        <f>(14/200)</f>
        <v>7.0000000000000007E-2</v>
      </c>
      <c r="U104">
        <f>0.05+0.065</f>
        <v>0.115</v>
      </c>
      <c r="V104">
        <f>0.045+0.075</f>
        <v>0.12</v>
      </c>
      <c r="W104">
        <f>0.05+0.085</f>
        <v>0.13500000000000001</v>
      </c>
      <c r="X104" s="1">
        <f>0.065+0.07</f>
        <v>0.13500000000000001</v>
      </c>
      <c r="Z104">
        <f>SQRT((ABS($A$105-$A$104)^2+(ABS($B$105-$B$104)^2)))</f>
        <v>9.7311853561029302</v>
      </c>
      <c r="AA104">
        <f>SQRT((ABS($C$105-$C$104)^2+(ABS($D$105-$D$104)^2)))</f>
        <v>22.621237064266058</v>
      </c>
      <c r="AB104">
        <f>SQRT((ABS($E$105-$E$104)^2+(ABS($F$105-$F$104)^2)))</f>
        <v>22.949713069792612</v>
      </c>
      <c r="AC104" s="1">
        <f>SQRT((ABS($G$105-$G$104)^2+(ABS($H$105-$H$104)^2)))</f>
        <v>24.36031134756411</v>
      </c>
      <c r="AJ104">
        <f>1/0.115</f>
        <v>8.695652173913043</v>
      </c>
      <c r="AK104">
        <f>1/0.12</f>
        <v>8.3333333333333339</v>
      </c>
      <c r="AL104">
        <f>1/0.135</f>
        <v>7.4074074074074066</v>
      </c>
      <c r="AM104" s="1">
        <f>1/0.135</f>
        <v>7.4074074074074066</v>
      </c>
      <c r="AO104">
        <f t="shared" si="29"/>
        <v>84.619003096547218</v>
      </c>
      <c r="AP104">
        <f t="shared" si="30"/>
        <v>188.51030886888381</v>
      </c>
      <c r="AQ104">
        <f t="shared" si="31"/>
        <v>169.99787459105636</v>
      </c>
      <c r="AR104" s="1">
        <f t="shared" si="32"/>
        <v>180.44675072269709</v>
      </c>
      <c r="AV104">
        <f>((0.05/0.115)*100)</f>
        <v>43.478260869565219</v>
      </c>
      <c r="AW104">
        <f>((0.045/0.12)*100)</f>
        <v>37.5</v>
      </c>
      <c r="AX104">
        <f>((0.05/0.135)*100)</f>
        <v>37.037037037037038</v>
      </c>
      <c r="AY104" s="1">
        <f>((0.065/0.135)*100)</f>
        <v>48.148148148148145</v>
      </c>
      <c r="BA104">
        <f>((0.065/0.115)*100)</f>
        <v>56.521739130434781</v>
      </c>
      <c r="BB104">
        <f>((0.075/0.12)*100)</f>
        <v>62.5</v>
      </c>
      <c r="BC104">
        <f>((0.085/0.135)*100)</f>
        <v>62.962962962962962</v>
      </c>
      <c r="BD104" s="1">
        <f>((0.07/0.135)*100)</f>
        <v>51.851851851851848</v>
      </c>
      <c r="BF104">
        <f>ABS($B$104-$D$104)</f>
        <v>2.2471909999999999</v>
      </c>
      <c r="BG104" s="1">
        <f>ABS($F$104-$H$104)</f>
        <v>2.1761110000000006</v>
      </c>
      <c r="BL104">
        <f>SQRT((ABS($A$104-$E$104)^2+(ABS($B$104-$F$104)^2)))</f>
        <v>16.135269542688302</v>
      </c>
      <c r="BM104" s="1">
        <f>SQRT((ABS($C$104-$G$104)^2+(ABS($D$104-$H$104)^2)))</f>
        <v>3.7561898338381474</v>
      </c>
      <c r="BO104" s="1">
        <f>SQRT((ABS($A$104-$G$105)^2+(ABS($B$104-$H$105)^2)))</f>
        <v>3.6679307772707488</v>
      </c>
      <c r="BP104">
        <f>SQRT((ABS($C$104-$E$104)^2+(ABS($D$104-$F$104)^2)))</f>
        <v>2.9569794608899467</v>
      </c>
      <c r="BS104">
        <f>DEGREES(ACOS((9.54583225837174^2+16.1727014530882^2-8.98503355732851^2)/(2*9.54583225837174*16.1727014530882)))</f>
        <v>28.265209968069815</v>
      </c>
      <c r="BU104">
        <v>10</v>
      </c>
      <c r="BV104">
        <v>0</v>
      </c>
      <c r="BW104">
        <v>0</v>
      </c>
      <c r="BX104">
        <v>10</v>
      </c>
      <c r="BY104">
        <v>9</v>
      </c>
      <c r="BZ104">
        <v>0</v>
      </c>
      <c r="CA104">
        <v>8</v>
      </c>
      <c r="CB104">
        <v>0</v>
      </c>
      <c r="CC104">
        <v>10</v>
      </c>
      <c r="CD104">
        <v>0</v>
      </c>
      <c r="CE104">
        <v>10</v>
      </c>
      <c r="CF104">
        <v>0</v>
      </c>
      <c r="CG104">
        <v>13</v>
      </c>
      <c r="CH104">
        <v>10</v>
      </c>
      <c r="CI104">
        <v>1</v>
      </c>
      <c r="CJ104">
        <v>0</v>
      </c>
      <c r="CL104">
        <v>13</v>
      </c>
      <c r="CM104">
        <v>4</v>
      </c>
      <c r="CN104">
        <v>3</v>
      </c>
      <c r="CO104">
        <v>13</v>
      </c>
      <c r="CP104">
        <v>15</v>
      </c>
      <c r="CQ104">
        <v>1</v>
      </c>
      <c r="CR104">
        <v>12</v>
      </c>
      <c r="CS104">
        <v>4</v>
      </c>
      <c r="CT104">
        <v>17</v>
      </c>
      <c r="CU104">
        <v>7</v>
      </c>
      <c r="CV104">
        <v>14</v>
      </c>
      <c r="CW104">
        <v>4</v>
      </c>
      <c r="CX104">
        <v>14</v>
      </c>
      <c r="CY104">
        <v>13</v>
      </c>
      <c r="CZ104">
        <v>5</v>
      </c>
      <c r="DA104">
        <v>4</v>
      </c>
      <c r="DC104">
        <f>((0/10)*100)</f>
        <v>0</v>
      </c>
      <c r="DD104">
        <f>((0/10)*100)</f>
        <v>0</v>
      </c>
      <c r="DE104">
        <f>((10/10)*100)</f>
        <v>100</v>
      </c>
      <c r="DF104">
        <f>((0/9)*100)</f>
        <v>0</v>
      </c>
      <c r="DG104">
        <f>((8/9)*100)</f>
        <v>88.888888888888886</v>
      </c>
      <c r="DH104">
        <f>((0/9)*100)</f>
        <v>0</v>
      </c>
      <c r="DI104">
        <f>((0/10)*100)</f>
        <v>0</v>
      </c>
      <c r="DJ104">
        <f>((10/10)*100)</f>
        <v>100</v>
      </c>
      <c r="DK104">
        <f>((0/10)*100)</f>
        <v>0</v>
      </c>
      <c r="DL104">
        <f>((10/13)*100)</f>
        <v>76.923076923076934</v>
      </c>
      <c r="DM104">
        <f>((1/13)*100)</f>
        <v>7.6923076923076925</v>
      </c>
      <c r="DN104">
        <f>((0/13)*100)</f>
        <v>0</v>
      </c>
      <c r="DP104">
        <f>((4/13)*100)</f>
        <v>30.76923076923077</v>
      </c>
      <c r="DQ104">
        <f>((3/13)*100)</f>
        <v>23.076923076923077</v>
      </c>
      <c r="DR104">
        <f>((13/13)*100)</f>
        <v>100</v>
      </c>
      <c r="DS104">
        <f>((1/15)*100)</f>
        <v>6.666666666666667</v>
      </c>
      <c r="DT104">
        <f>((12/15)*100)</f>
        <v>80</v>
      </c>
      <c r="DU104">
        <f>((4/15)*100)</f>
        <v>26.666666666666668</v>
      </c>
      <c r="DV104">
        <f>((7/17)*100)</f>
        <v>41.17647058823529</v>
      </c>
      <c r="DW104">
        <f>((14/17)*100)</f>
        <v>82.35294117647058</v>
      </c>
      <c r="DX104">
        <f>((4/17)*100)</f>
        <v>23.52941176470588</v>
      </c>
      <c r="DY104">
        <f>((13/14)*100)</f>
        <v>92.857142857142861</v>
      </c>
      <c r="DZ104">
        <f>((5/14)*100)</f>
        <v>35.714285714285715</v>
      </c>
      <c r="EA104">
        <f>((4/14)*100)</f>
        <v>28.571428571428569</v>
      </c>
    </row>
    <row r="105" spans="1:131" x14ac:dyDescent="0.25">
      <c r="A105">
        <v>160.021917</v>
      </c>
      <c r="B105">
        <v>9.0536729999999999</v>
      </c>
      <c r="C105">
        <v>154.24734599999999</v>
      </c>
      <c r="D105">
        <v>6.6432130000000003</v>
      </c>
      <c r="E105">
        <v>157.045253</v>
      </c>
      <c r="F105">
        <v>10.447074000000001</v>
      </c>
      <c r="G105">
        <v>152.293646</v>
      </c>
      <c r="H105">
        <v>6.2050299999999998</v>
      </c>
      <c r="K105">
        <f>(11/200)</f>
        <v>5.5E-2</v>
      </c>
      <c r="L105">
        <f>(13/200)</f>
        <v>6.5000000000000002E-2</v>
      </c>
      <c r="M105">
        <f>(10/200)</f>
        <v>0.05</v>
      </c>
      <c r="N105">
        <f>(13/200)</f>
        <v>6.5000000000000002E-2</v>
      </c>
      <c r="P105">
        <f>(15/200)</f>
        <v>7.4999999999999997E-2</v>
      </c>
      <c r="Q105">
        <f>(16/200)</f>
        <v>0.08</v>
      </c>
      <c r="R105">
        <f>(16/200)</f>
        <v>0.08</v>
      </c>
      <c r="S105">
        <f>(15/200)</f>
        <v>7.4999999999999997E-2</v>
      </c>
      <c r="U105">
        <f>0.055+0.075</f>
        <v>0.13</v>
      </c>
      <c r="V105">
        <f>0.065+0.08</f>
        <v>0.14500000000000002</v>
      </c>
      <c r="W105">
        <f>0.05+0.08</f>
        <v>0.13</v>
      </c>
      <c r="X105">
        <f>0.065+0.075</f>
        <v>0.14000000000000001</v>
      </c>
      <c r="Z105">
        <f>SQRT((ABS($A$106-$A$105)^2+(ABS($B$106-$B$105)^2)))</f>
        <v>13.310762646838379</v>
      </c>
      <c r="AA105">
        <f>SQRT((ABS($C$106-$C$105)^2+(ABS($D$106-$D$105)^2)))</f>
        <v>13.150145641029527</v>
      </c>
      <c r="AB105">
        <f>SQRT((ABS($E$106-$E$105)^2+(ABS($F$106-$F$105)^2)))</f>
        <v>14.708684810350142</v>
      </c>
      <c r="AC105">
        <f>SQRT((ABS($G$106-$G$105)^2+(ABS($H$106-$H$105)^2)))</f>
        <v>12.365248242477515</v>
      </c>
      <c r="AJ105">
        <f>1/0.13</f>
        <v>7.6923076923076916</v>
      </c>
      <c r="AK105">
        <f>1/0.145</f>
        <v>6.8965517241379315</v>
      </c>
      <c r="AL105">
        <f>1/0.13</f>
        <v>7.6923076923076916</v>
      </c>
      <c r="AM105">
        <f>1/0.14</f>
        <v>7.1428571428571423</v>
      </c>
      <c r="AO105">
        <f t="shared" si="29"/>
        <v>102.39048189875676</v>
      </c>
      <c r="AP105">
        <f t="shared" si="30"/>
        <v>90.690659593307075</v>
      </c>
      <c r="AQ105">
        <f t="shared" si="31"/>
        <v>113.14372931038571</v>
      </c>
      <c r="AR105">
        <f t="shared" si="32"/>
        <v>88.323201731982238</v>
      </c>
      <c r="AV105">
        <f>((0.055/0.13)*100)</f>
        <v>42.307692307692307</v>
      </c>
      <c r="AW105">
        <f>((0.065/0.145)*100)</f>
        <v>44.827586206896555</v>
      </c>
      <c r="AX105">
        <f>((0.05/0.13)*100)</f>
        <v>38.461538461538467</v>
      </c>
      <c r="AY105">
        <f>((0.065/0.14)*100)</f>
        <v>46.428571428571423</v>
      </c>
      <c r="BA105">
        <f>((0.075/0.13)*100)</f>
        <v>57.692307692307686</v>
      </c>
      <c r="BB105">
        <f>((0.08/0.145)*100)</f>
        <v>55.172413793103459</v>
      </c>
      <c r="BC105">
        <f>((0.08/0.13)*100)</f>
        <v>61.53846153846154</v>
      </c>
      <c r="BD105">
        <f>((0.075/0.14)*100)</f>
        <v>53.571428571428569</v>
      </c>
      <c r="BF105">
        <f>ABS($B$105-$D$105)</f>
        <v>2.4104599999999996</v>
      </c>
      <c r="BG105">
        <f>ABS($F$105-$H$105)</f>
        <v>4.2420440000000008</v>
      </c>
      <c r="BL105">
        <f>SQRT((ABS($A$105-$E$105)^2+(ABS($B$105-$F$105)^2)))</f>
        <v>3.2866540608492705</v>
      </c>
      <c r="BM105">
        <f>SQRT((ABS($C$105-$G$105)^2+(ABS($D$105-$H$105)^2)))</f>
        <v>2.002235758218545</v>
      </c>
      <c r="BO105">
        <f>SQRT((ABS($A$105-$G$105)^2+(ABS($B$105-$H$105)^2)))</f>
        <v>8.2365611508013519</v>
      </c>
      <c r="BP105">
        <f>SQRT((ABS($C$105-$E$105)^2+(ABS($D$105-$F$105)^2)))</f>
        <v>4.722037916828925</v>
      </c>
      <c r="BU105">
        <v>11</v>
      </c>
      <c r="BV105">
        <v>0</v>
      </c>
      <c r="BW105">
        <v>0</v>
      </c>
      <c r="BX105">
        <v>8</v>
      </c>
      <c r="BY105">
        <v>13</v>
      </c>
      <c r="BZ105">
        <v>0</v>
      </c>
      <c r="CA105">
        <v>10</v>
      </c>
      <c r="CB105">
        <v>1</v>
      </c>
      <c r="CC105">
        <v>10</v>
      </c>
      <c r="CD105">
        <v>2</v>
      </c>
      <c r="CE105">
        <v>9</v>
      </c>
      <c r="CF105">
        <v>0</v>
      </c>
      <c r="CG105">
        <v>13</v>
      </c>
      <c r="CH105">
        <v>8</v>
      </c>
      <c r="CI105">
        <v>1</v>
      </c>
      <c r="CJ105">
        <v>0</v>
      </c>
      <c r="CL105">
        <v>15</v>
      </c>
      <c r="CM105">
        <v>2</v>
      </c>
      <c r="CN105">
        <v>5</v>
      </c>
      <c r="CO105">
        <v>12</v>
      </c>
      <c r="CP105">
        <v>16</v>
      </c>
      <c r="CQ105">
        <v>6</v>
      </c>
      <c r="CR105">
        <v>14</v>
      </c>
      <c r="CS105">
        <v>4</v>
      </c>
      <c r="CT105">
        <v>16</v>
      </c>
      <c r="CU105">
        <v>5</v>
      </c>
      <c r="CV105">
        <v>15</v>
      </c>
      <c r="CW105">
        <v>3</v>
      </c>
      <c r="CX105">
        <v>15</v>
      </c>
      <c r="CY105">
        <v>12</v>
      </c>
      <c r="CZ105">
        <v>3</v>
      </c>
      <c r="DA105">
        <v>5</v>
      </c>
      <c r="DC105">
        <f>((0/11)*100)</f>
        <v>0</v>
      </c>
      <c r="DD105">
        <f>((0/11)*100)</f>
        <v>0</v>
      </c>
      <c r="DE105">
        <f>((8/11)*100)</f>
        <v>72.727272727272734</v>
      </c>
      <c r="DF105">
        <f>((0/13)*100)</f>
        <v>0</v>
      </c>
      <c r="DG105">
        <f>((10/13)*100)</f>
        <v>76.923076923076934</v>
      </c>
      <c r="DH105">
        <f>((1/13)*100)</f>
        <v>7.6923076923076925</v>
      </c>
      <c r="DI105">
        <f>((2/10)*100)</f>
        <v>20</v>
      </c>
      <c r="DJ105">
        <f>((9/10)*100)</f>
        <v>90</v>
      </c>
      <c r="DK105">
        <f>((0/10)*100)</f>
        <v>0</v>
      </c>
      <c r="DL105">
        <f>((8/13)*100)</f>
        <v>61.53846153846154</v>
      </c>
      <c r="DM105">
        <f>((1/13)*100)</f>
        <v>7.6923076923076925</v>
      </c>
      <c r="DN105">
        <f>((0/13)*100)</f>
        <v>0</v>
      </c>
      <c r="DP105">
        <f>((2/15)*100)</f>
        <v>13.333333333333334</v>
      </c>
      <c r="DQ105">
        <f>((5/15)*100)</f>
        <v>33.333333333333329</v>
      </c>
      <c r="DR105">
        <f>((12/15)*100)</f>
        <v>80</v>
      </c>
      <c r="DS105">
        <f>((6/16)*100)</f>
        <v>37.5</v>
      </c>
      <c r="DT105">
        <f>((14/16)*100)</f>
        <v>87.5</v>
      </c>
      <c r="DU105">
        <f>((4/16)*100)</f>
        <v>25</v>
      </c>
      <c r="DV105">
        <f>((5/16)*100)</f>
        <v>31.25</v>
      </c>
      <c r="DW105">
        <f>((15/16)*100)</f>
        <v>93.75</v>
      </c>
      <c r="DX105">
        <f>((3/16)*100)</f>
        <v>18.75</v>
      </c>
      <c r="DY105">
        <f>((12/15)*100)</f>
        <v>80</v>
      </c>
      <c r="DZ105">
        <f>((3/15)*100)</f>
        <v>20</v>
      </c>
      <c r="EA105">
        <f>((5/15)*100)</f>
        <v>33.333333333333329</v>
      </c>
    </row>
    <row r="106" spans="1:131" x14ac:dyDescent="0.25">
      <c r="A106">
        <v>173.299105</v>
      </c>
      <c r="B106">
        <v>9.9984909999999996</v>
      </c>
      <c r="C106">
        <v>167.38353799999999</v>
      </c>
      <c r="D106">
        <v>7.2488450000000002</v>
      </c>
      <c r="E106">
        <v>171.695345</v>
      </c>
      <c r="F106">
        <v>11.758642999999999</v>
      </c>
      <c r="G106">
        <v>164.58668900000001</v>
      </c>
      <c r="H106">
        <v>7.5393679999999996</v>
      </c>
      <c r="K106">
        <f>(13/200)</f>
        <v>6.5000000000000002E-2</v>
      </c>
      <c r="L106">
        <f>(10/200)</f>
        <v>0.05</v>
      </c>
      <c r="M106">
        <f>(13/200)</f>
        <v>6.5000000000000002E-2</v>
      </c>
      <c r="N106">
        <f>(12/200)</f>
        <v>0.06</v>
      </c>
      <c r="P106">
        <f>(13/200)</f>
        <v>6.5000000000000002E-2</v>
      </c>
      <c r="Q106">
        <f>(15/200)</f>
        <v>7.4999999999999997E-2</v>
      </c>
      <c r="R106">
        <f>(14/200)</f>
        <v>7.0000000000000007E-2</v>
      </c>
      <c r="S106">
        <f>(13/200)</f>
        <v>6.5000000000000002E-2</v>
      </c>
      <c r="U106">
        <f>0.065+0.065</f>
        <v>0.13</v>
      </c>
      <c r="V106">
        <f>0.05+0.075</f>
        <v>0.125</v>
      </c>
      <c r="W106">
        <f>0.065+0.07</f>
        <v>0.13500000000000001</v>
      </c>
      <c r="X106">
        <f>0.06+0.065</f>
        <v>0.125</v>
      </c>
      <c r="Z106">
        <f>SQRT((ABS($A$107-$A$106)^2+(ABS($B$107-$B$106)^2)))</f>
        <v>17.703024484702198</v>
      </c>
      <c r="AA106">
        <f>SQRT((ABS($C$107-$C$106)^2+(ABS($D$107-$D$106)^2)))</f>
        <v>15.380579137168302</v>
      </c>
      <c r="AB106">
        <f>SQRT((ABS($E$107-$E$106)^2+(ABS($F$107-$F$106)^2)))</f>
        <v>17.381745151722754</v>
      </c>
      <c r="AC106">
        <f>SQRT((ABS($G$107-$G$106)^2+(ABS($H$107-$H$106)^2)))</f>
        <v>15.803321027062433</v>
      </c>
      <c r="AJ106">
        <f>1/0.13</f>
        <v>7.6923076923076916</v>
      </c>
      <c r="AK106">
        <f>1/0.125</f>
        <v>8</v>
      </c>
      <c r="AL106">
        <f>1/0.135</f>
        <v>7.4074074074074066</v>
      </c>
      <c r="AM106">
        <f>1/0.125</f>
        <v>8</v>
      </c>
      <c r="AO106">
        <f t="shared" si="29"/>
        <v>136.17711142078613</v>
      </c>
      <c r="AP106">
        <f t="shared" si="30"/>
        <v>123.04463309734642</v>
      </c>
      <c r="AQ106">
        <f t="shared" si="31"/>
        <v>128.75366779053891</v>
      </c>
      <c r="AR106">
        <f t="shared" si="32"/>
        <v>126.42656821649946</v>
      </c>
      <c r="AV106">
        <f>((0.065/0.13)*100)</f>
        <v>50</v>
      </c>
      <c r="AW106">
        <f>((0.05/0.125)*100)</f>
        <v>40</v>
      </c>
      <c r="AX106">
        <f>((0.065/0.135)*100)</f>
        <v>48.148148148148145</v>
      </c>
      <c r="AY106">
        <f>((0.06/0.125)*100)</f>
        <v>48</v>
      </c>
      <c r="BA106">
        <f>((0.065/0.13)*100)</f>
        <v>50</v>
      </c>
      <c r="BB106">
        <f>((0.075/0.125)*100)</f>
        <v>60</v>
      </c>
      <c r="BC106">
        <f>((0.07/0.135)*100)</f>
        <v>51.851851851851848</v>
      </c>
      <c r="BD106">
        <f>((0.065/0.125)*100)</f>
        <v>52</v>
      </c>
      <c r="BF106">
        <f>ABS($B$106-$D$106)</f>
        <v>2.7496459999999994</v>
      </c>
      <c r="BG106">
        <f>ABS($F$106-$H$106)</f>
        <v>4.2192749999999997</v>
      </c>
      <c r="BL106">
        <f>SQRT((ABS($A$106-$E$106)^2+(ABS($B$106-$F$106)^2)))</f>
        <v>2.3812142282255873</v>
      </c>
      <c r="BM106">
        <f>SQRT((ABS($C$106-$G$106)^2+(ABS($D$106-$H$106)^2)))</f>
        <v>2.8118975696724604</v>
      </c>
      <c r="BO106">
        <f>SQRT((ABS($A$106-$G$106)^2+(ABS($B$106-$H$106)^2)))</f>
        <v>9.052816052819411</v>
      </c>
      <c r="BP106">
        <f>SQRT((ABS($C$106-$E$106)^2+(ABS($D$106-$F$106)^2)))</f>
        <v>6.2393875986392393</v>
      </c>
      <c r="BU106">
        <v>13</v>
      </c>
      <c r="BV106">
        <v>1</v>
      </c>
      <c r="BW106">
        <v>2</v>
      </c>
      <c r="BX106">
        <v>8</v>
      </c>
      <c r="BY106">
        <v>10</v>
      </c>
      <c r="BZ106">
        <v>1</v>
      </c>
      <c r="CA106">
        <v>9</v>
      </c>
      <c r="CB106">
        <v>1</v>
      </c>
      <c r="CC106">
        <v>13</v>
      </c>
      <c r="CD106">
        <v>3</v>
      </c>
      <c r="CE106">
        <v>9</v>
      </c>
      <c r="CF106">
        <v>1</v>
      </c>
      <c r="CG106">
        <v>12</v>
      </c>
      <c r="CH106">
        <v>8</v>
      </c>
      <c r="CI106">
        <v>2</v>
      </c>
      <c r="CJ106">
        <v>1</v>
      </c>
      <c r="CL106">
        <v>13</v>
      </c>
      <c r="CM106">
        <v>4</v>
      </c>
      <c r="CN106">
        <v>5</v>
      </c>
      <c r="CO106">
        <v>8</v>
      </c>
      <c r="CP106">
        <v>15</v>
      </c>
      <c r="CQ106">
        <v>4</v>
      </c>
      <c r="CR106">
        <v>15</v>
      </c>
      <c r="CS106">
        <v>3</v>
      </c>
      <c r="CT106">
        <v>14</v>
      </c>
      <c r="CU106">
        <v>3</v>
      </c>
      <c r="CV106">
        <v>13</v>
      </c>
      <c r="CW106">
        <v>3</v>
      </c>
      <c r="CX106">
        <v>13</v>
      </c>
      <c r="CY106">
        <v>8</v>
      </c>
      <c r="CZ106">
        <v>4</v>
      </c>
      <c r="DA106">
        <v>3</v>
      </c>
      <c r="DC106">
        <f>((1/13)*100)</f>
        <v>7.6923076923076925</v>
      </c>
      <c r="DD106">
        <f>((2/13)*100)</f>
        <v>15.384615384615385</v>
      </c>
      <c r="DE106">
        <f>((8/13)*100)</f>
        <v>61.53846153846154</v>
      </c>
      <c r="DF106">
        <f>((1/10)*100)</f>
        <v>10</v>
      </c>
      <c r="DG106">
        <f>((9/10)*100)</f>
        <v>90</v>
      </c>
      <c r="DH106">
        <f>((1/10)*100)</f>
        <v>10</v>
      </c>
      <c r="DI106">
        <f>((3/13)*100)</f>
        <v>23.076923076923077</v>
      </c>
      <c r="DJ106">
        <f>((9/13)*100)</f>
        <v>69.230769230769226</v>
      </c>
      <c r="DK106">
        <f>((1/13)*100)</f>
        <v>7.6923076923076925</v>
      </c>
      <c r="DL106">
        <f>((8/12)*100)</f>
        <v>66.666666666666657</v>
      </c>
      <c r="DM106">
        <f>((2/12)*100)</f>
        <v>16.666666666666664</v>
      </c>
      <c r="DN106">
        <f>((1/12)*100)</f>
        <v>8.3333333333333321</v>
      </c>
      <c r="DP106">
        <f>((4/13)*100)</f>
        <v>30.76923076923077</v>
      </c>
      <c r="DQ106">
        <f>((5/13)*100)</f>
        <v>38.461538461538467</v>
      </c>
      <c r="DR106">
        <f>((8/13)*100)</f>
        <v>61.53846153846154</v>
      </c>
      <c r="DS106">
        <f>((4/15)*100)</f>
        <v>26.666666666666668</v>
      </c>
      <c r="DT106">
        <f>((15/15)*100)</f>
        <v>100</v>
      </c>
      <c r="DU106">
        <f>((3/15)*100)</f>
        <v>20</v>
      </c>
      <c r="DV106">
        <f>((3/14)*100)</f>
        <v>21.428571428571427</v>
      </c>
      <c r="DW106">
        <f>((13/14)*100)</f>
        <v>92.857142857142861</v>
      </c>
      <c r="DX106">
        <f>((3/14)*100)</f>
        <v>21.428571428571427</v>
      </c>
      <c r="DY106">
        <f>((8/13)*100)</f>
        <v>61.53846153846154</v>
      </c>
      <c r="DZ106">
        <f>((4/13)*100)</f>
        <v>30.76923076923077</v>
      </c>
      <c r="EA106">
        <f>((3/13)*100)</f>
        <v>23.076923076923077</v>
      </c>
    </row>
    <row r="107" spans="1:131" x14ac:dyDescent="0.25">
      <c r="A107">
        <v>190.98053200000001</v>
      </c>
      <c r="B107">
        <v>9.1242970000000003</v>
      </c>
      <c r="C107">
        <v>182.76354800000001</v>
      </c>
      <c r="D107">
        <v>7.1165310000000002</v>
      </c>
      <c r="E107">
        <v>188.96196600000002</v>
      </c>
      <c r="F107">
        <v>9.7614289999999997</v>
      </c>
      <c r="G107">
        <v>180.388274</v>
      </c>
      <c r="H107">
        <v>7.3051310000000003</v>
      </c>
      <c r="K107">
        <f>(12/200)</f>
        <v>0.06</v>
      </c>
      <c r="L107">
        <f>(10/200)</f>
        <v>0.05</v>
      </c>
      <c r="M107">
        <f>(13/200)</f>
        <v>6.5000000000000002E-2</v>
      </c>
      <c r="N107">
        <f>(10/200)</f>
        <v>0.05</v>
      </c>
      <c r="P107">
        <f>(13/200)</f>
        <v>6.5000000000000002E-2</v>
      </c>
      <c r="Q107">
        <f>(14/200)</f>
        <v>7.0000000000000007E-2</v>
      </c>
      <c r="R107">
        <f>(13/200)</f>
        <v>6.5000000000000002E-2</v>
      </c>
      <c r="S107">
        <f>(13/200)</f>
        <v>6.5000000000000002E-2</v>
      </c>
      <c r="U107">
        <f>0.06+0.065</f>
        <v>0.125</v>
      </c>
      <c r="V107">
        <f>0.05+0.07</f>
        <v>0.12000000000000001</v>
      </c>
      <c r="W107">
        <f>0.065+0.065</f>
        <v>0.13</v>
      </c>
      <c r="X107">
        <f>0.05+0.065</f>
        <v>0.115</v>
      </c>
      <c r="Z107">
        <f>SQRT((ABS($A$108-$A$107)^2+(ABS($B$108-$B$107)^2)))</f>
        <v>16.754024751060442</v>
      </c>
      <c r="AA107">
        <f>SQRT((ABS($C$108-$C$107)^2+(ABS($D$108-$D$107)^2)))</f>
        <v>17.045585397570374</v>
      </c>
      <c r="AB107">
        <f>SQRT((ABS($E$108-$E$107)^2+(ABS($F$108-$F$107)^2)))</f>
        <v>16.416002385556869</v>
      </c>
      <c r="AC107">
        <f>SQRT((ABS($G$108-$G$107)^2+(ABS($H$108-$H$107)^2)))</f>
        <v>16.817669107846378</v>
      </c>
      <c r="AJ107">
        <f>1/0.125</f>
        <v>8</v>
      </c>
      <c r="AK107">
        <f>1/0.12</f>
        <v>8.3333333333333339</v>
      </c>
      <c r="AL107">
        <f>1/0.13</f>
        <v>7.6923076923076916</v>
      </c>
      <c r="AM107">
        <f>1/0.115</f>
        <v>8.695652173913043</v>
      </c>
      <c r="AO107">
        <f t="shared" si="29"/>
        <v>134.03219800848353</v>
      </c>
      <c r="AP107">
        <f t="shared" si="30"/>
        <v>142.04654497975309</v>
      </c>
      <c r="AQ107">
        <f t="shared" si="31"/>
        <v>126.27694142736053</v>
      </c>
      <c r="AR107">
        <f t="shared" si="32"/>
        <v>146.24060093779457</v>
      </c>
      <c r="AV107">
        <f>((0.06/0.125)*100)</f>
        <v>48</v>
      </c>
      <c r="AW107">
        <f>((0.05/0.12)*100)</f>
        <v>41.666666666666671</v>
      </c>
      <c r="AX107">
        <f>((0.065/0.13)*100)</f>
        <v>50</v>
      </c>
      <c r="AY107">
        <f>((0.05/0.115)*100)</f>
        <v>43.478260869565219</v>
      </c>
      <c r="BA107">
        <f>((0.065/0.125)*100)</f>
        <v>52</v>
      </c>
      <c r="BB107">
        <f>((0.07/0.12)*100)</f>
        <v>58.333333333333336</v>
      </c>
      <c r="BC107">
        <f>((0.065/0.13)*100)</f>
        <v>50</v>
      </c>
      <c r="BD107">
        <f>((0.065/0.115)*100)</f>
        <v>56.521739130434781</v>
      </c>
      <c r="BF107">
        <f>ABS($B$107-$D$107)</f>
        <v>2.0077660000000002</v>
      </c>
      <c r="BG107">
        <f>ABS($F$107-$H$107)</f>
        <v>2.4562979999999994</v>
      </c>
      <c r="BL107">
        <f>SQRT((ABS($A$107-$E$107)^2+(ABS($B$107-$F$107)^2)))</f>
        <v>2.1167299973732998</v>
      </c>
      <c r="BM107">
        <f>SQRT((ABS($C$107-$G$107)^2+(ABS($D$107-$H$107)^2)))</f>
        <v>2.3827497844037442</v>
      </c>
      <c r="BO107">
        <f>SQRT((ABS($A$107-$G$107)^2+(ABS($B$107-$H$107)^2)))</f>
        <v>10.747338948508153</v>
      </c>
      <c r="BP107">
        <f>SQRT((ABS($C$107-$E$107)^2+(ABS($D$107-$F$107)^2)))</f>
        <v>6.7391298498491663</v>
      </c>
      <c r="BU107">
        <v>12</v>
      </c>
      <c r="BV107">
        <v>0</v>
      </c>
      <c r="BW107">
        <v>3</v>
      </c>
      <c r="BX107">
        <v>8</v>
      </c>
      <c r="BY107">
        <v>10</v>
      </c>
      <c r="BZ107">
        <v>0</v>
      </c>
      <c r="CA107">
        <v>9</v>
      </c>
      <c r="CB107">
        <v>2</v>
      </c>
      <c r="CC107">
        <v>13</v>
      </c>
      <c r="CD107">
        <v>3</v>
      </c>
      <c r="CE107">
        <v>8</v>
      </c>
      <c r="CF107">
        <v>0</v>
      </c>
      <c r="CG107">
        <v>10</v>
      </c>
      <c r="CH107">
        <v>8</v>
      </c>
      <c r="CI107">
        <v>0</v>
      </c>
      <c r="CJ107">
        <v>0</v>
      </c>
      <c r="CL107">
        <v>13</v>
      </c>
      <c r="CM107">
        <v>3</v>
      </c>
      <c r="CN107">
        <v>3</v>
      </c>
      <c r="CO107">
        <v>9</v>
      </c>
      <c r="CP107">
        <v>14</v>
      </c>
      <c r="CQ107">
        <v>2</v>
      </c>
      <c r="CR107">
        <v>13</v>
      </c>
      <c r="CS107">
        <v>4</v>
      </c>
      <c r="CT107">
        <v>13</v>
      </c>
      <c r="CU107">
        <v>4</v>
      </c>
      <c r="CV107">
        <v>11</v>
      </c>
      <c r="CW107">
        <v>3</v>
      </c>
      <c r="CX107">
        <v>13</v>
      </c>
      <c r="CY107">
        <v>9</v>
      </c>
      <c r="CZ107">
        <v>5</v>
      </c>
      <c r="DA107">
        <v>1</v>
      </c>
      <c r="DC107">
        <f>((0/12)*100)</f>
        <v>0</v>
      </c>
      <c r="DD107">
        <f>((3/12)*100)</f>
        <v>25</v>
      </c>
      <c r="DE107">
        <f>((8/12)*100)</f>
        <v>66.666666666666657</v>
      </c>
      <c r="DF107">
        <f>((0/10)*100)</f>
        <v>0</v>
      </c>
      <c r="DG107">
        <f>((9/10)*100)</f>
        <v>90</v>
      </c>
      <c r="DH107">
        <f>((2/10)*100)</f>
        <v>20</v>
      </c>
      <c r="DI107">
        <f>((3/13)*100)</f>
        <v>23.076923076923077</v>
      </c>
      <c r="DJ107">
        <f>((8/13)*100)</f>
        <v>61.53846153846154</v>
      </c>
      <c r="DK107">
        <f>((0/13)*100)</f>
        <v>0</v>
      </c>
      <c r="DL107">
        <f>((8/10)*100)</f>
        <v>80</v>
      </c>
      <c r="DM107">
        <f>((0/10)*100)</f>
        <v>0</v>
      </c>
      <c r="DN107">
        <f>((0/10)*100)</f>
        <v>0</v>
      </c>
      <c r="DP107">
        <f>((3/13)*100)</f>
        <v>23.076923076923077</v>
      </c>
      <c r="DQ107">
        <f>((3/13)*100)</f>
        <v>23.076923076923077</v>
      </c>
      <c r="DR107">
        <f>((9/13)*100)</f>
        <v>69.230769230769226</v>
      </c>
      <c r="DS107">
        <f>((2/14)*100)</f>
        <v>14.285714285714285</v>
      </c>
      <c r="DT107">
        <f>((13/14)*100)</f>
        <v>92.857142857142861</v>
      </c>
      <c r="DU107">
        <f>((4/14)*100)</f>
        <v>28.571428571428569</v>
      </c>
      <c r="DV107">
        <f>((4/13)*100)</f>
        <v>30.76923076923077</v>
      </c>
      <c r="DW107">
        <f>((11/13)*100)</f>
        <v>84.615384615384613</v>
      </c>
      <c r="DX107">
        <f>((3/13)*100)</f>
        <v>23.076923076923077</v>
      </c>
      <c r="DY107">
        <f>((9/13)*100)</f>
        <v>69.230769230769226</v>
      </c>
      <c r="DZ107">
        <f>((5/13)*100)</f>
        <v>38.461538461538467</v>
      </c>
      <c r="EA107">
        <f>((1/13)*100)</f>
        <v>7.6923076923076925</v>
      </c>
    </row>
    <row r="108" spans="1:131" x14ac:dyDescent="0.25">
      <c r="A108">
        <v>207.65454700000001</v>
      </c>
      <c r="B108">
        <v>7.4888859999999999</v>
      </c>
      <c r="C108">
        <v>199.777255</v>
      </c>
      <c r="D108">
        <v>6.074535</v>
      </c>
      <c r="E108">
        <v>205.26291900000001</v>
      </c>
      <c r="F108">
        <v>7.8213090000000003</v>
      </c>
      <c r="G108">
        <v>197.08475300000001</v>
      </c>
      <c r="H108">
        <v>5.2897939999999997</v>
      </c>
      <c r="K108">
        <f>(11/200)</f>
        <v>5.5E-2</v>
      </c>
      <c r="L108">
        <f>(10/200)</f>
        <v>0.05</v>
      </c>
      <c r="M108">
        <f>(11/200)</f>
        <v>5.5E-2</v>
      </c>
      <c r="N108">
        <f>(11/200)</f>
        <v>5.5E-2</v>
      </c>
      <c r="P108">
        <f>(14/200)</f>
        <v>7.0000000000000007E-2</v>
      </c>
      <c r="Q108">
        <f>(15/200)</f>
        <v>7.4999999999999997E-2</v>
      </c>
      <c r="R108">
        <f>(13/200)</f>
        <v>6.5000000000000002E-2</v>
      </c>
      <c r="S108">
        <f>(16/200)</f>
        <v>0.08</v>
      </c>
      <c r="U108">
        <f>0.055+0.07</f>
        <v>0.125</v>
      </c>
      <c r="V108">
        <f>0.05+0.075</f>
        <v>0.125</v>
      </c>
      <c r="W108">
        <f>0.055+0.065</f>
        <v>0.12</v>
      </c>
      <c r="X108">
        <f>0.055+0.08</f>
        <v>0.13500000000000001</v>
      </c>
      <c r="Z108">
        <f>SQRT((ABS($A$109-$A$108)^2+(ABS($B$109-$B$108)^2)))</f>
        <v>14.617065830320927</v>
      </c>
      <c r="AA108">
        <f>SQRT((ABS($C$109-$C$108)^2+(ABS($D$109-$D$108)^2)))</f>
        <v>15.448816742698199</v>
      </c>
      <c r="AB108">
        <f>SQRT((ABS($E$109-$E$108)^2+(ABS($F$109-$F$108)^2)))</f>
        <v>13.822284029590538</v>
      </c>
      <c r="AC108">
        <f>SQRT((ABS($G$109-$G$108)^2+(ABS($H$109-$H$108)^2)))</f>
        <v>15.331324767510099</v>
      </c>
      <c r="AJ108">
        <f>1/0.125</f>
        <v>8</v>
      </c>
      <c r="AK108">
        <f>1/0.125</f>
        <v>8</v>
      </c>
      <c r="AL108">
        <f>1/0.12</f>
        <v>8.3333333333333339</v>
      </c>
      <c r="AM108">
        <f>1/0.135</f>
        <v>7.4074074074074066</v>
      </c>
      <c r="AO108">
        <f t="shared" si="29"/>
        <v>116.93652664256742</v>
      </c>
      <c r="AP108">
        <f t="shared" si="30"/>
        <v>123.59053394158559</v>
      </c>
      <c r="AQ108">
        <f t="shared" si="31"/>
        <v>115.18570024658781</v>
      </c>
      <c r="AR108">
        <f t="shared" si="32"/>
        <v>113.56536864822294</v>
      </c>
      <c r="AV108">
        <f>((0.055/0.125)*100)</f>
        <v>44</v>
      </c>
      <c r="AW108">
        <f>((0.05/0.125)*100)</f>
        <v>40</v>
      </c>
      <c r="AX108">
        <f>((0.055/0.12)*100)</f>
        <v>45.833333333333336</v>
      </c>
      <c r="AY108">
        <f>((0.055/0.135)*100)</f>
        <v>40.74074074074074</v>
      </c>
      <c r="BA108">
        <f>((0.07/0.125)*100)</f>
        <v>56.000000000000007</v>
      </c>
      <c r="BB108">
        <f>((0.075/0.125)*100)</f>
        <v>60</v>
      </c>
      <c r="BC108">
        <f>((0.065/0.12)*100)</f>
        <v>54.166666666666671</v>
      </c>
      <c r="BD108">
        <f>((0.08/0.135)*100)</f>
        <v>59.259259259259252</v>
      </c>
      <c r="BF108">
        <f>ABS($B$108-$D$108)</f>
        <v>1.4143509999999999</v>
      </c>
      <c r="BG108">
        <f>ABS($F$108-$H$108)</f>
        <v>2.5315150000000006</v>
      </c>
      <c r="BL108">
        <f>SQRT((ABS($A$108-$E$108)^2+(ABS($B$108-$F$108)^2)))</f>
        <v>2.4146199579463818</v>
      </c>
      <c r="BM108">
        <f>SQRT((ABS($C$108-$G$108)^2+(ABS($D$108-$H$108)^2)))</f>
        <v>2.8045294537738323</v>
      </c>
      <c r="BO108">
        <f>SQRT((ABS($A$108-$G$108)^2+(ABS($B$108-$H$108)^2)))</f>
        <v>10.796135921101589</v>
      </c>
      <c r="BP108">
        <f>SQRT((ABS($C$108-$E$108)^2+(ABS($D$108-$F$108)^2)))</f>
        <v>5.7570590519788967</v>
      </c>
      <c r="BU108">
        <v>11</v>
      </c>
      <c r="BV108">
        <v>0</v>
      </c>
      <c r="BW108">
        <v>3</v>
      </c>
      <c r="BX108">
        <v>7</v>
      </c>
      <c r="BY108">
        <v>10</v>
      </c>
      <c r="BZ108">
        <v>0</v>
      </c>
      <c r="CA108">
        <v>8</v>
      </c>
      <c r="CB108">
        <v>0</v>
      </c>
      <c r="CC108">
        <v>11</v>
      </c>
      <c r="CD108">
        <v>0</v>
      </c>
      <c r="CE108">
        <v>8</v>
      </c>
      <c r="CF108">
        <v>0</v>
      </c>
      <c r="CG108">
        <v>11</v>
      </c>
      <c r="CH108">
        <v>7</v>
      </c>
      <c r="CI108">
        <v>2</v>
      </c>
      <c r="CJ108">
        <v>0</v>
      </c>
      <c r="CL108">
        <v>14</v>
      </c>
      <c r="CM108">
        <v>4</v>
      </c>
      <c r="CN108">
        <v>4</v>
      </c>
      <c r="CO108">
        <v>12</v>
      </c>
      <c r="CP108">
        <v>15</v>
      </c>
      <c r="CQ108">
        <v>3</v>
      </c>
      <c r="CR108">
        <v>11</v>
      </c>
      <c r="CS108">
        <v>5</v>
      </c>
      <c r="CT108">
        <v>13</v>
      </c>
      <c r="CU108">
        <v>5</v>
      </c>
      <c r="CV108">
        <v>10</v>
      </c>
      <c r="CW108">
        <v>2</v>
      </c>
      <c r="CX108">
        <v>16</v>
      </c>
      <c r="CY108">
        <v>12</v>
      </c>
      <c r="CZ108">
        <v>6</v>
      </c>
      <c r="DA108">
        <v>3</v>
      </c>
      <c r="DC108">
        <f>((0/11)*100)</f>
        <v>0</v>
      </c>
      <c r="DD108">
        <f>((3/11)*100)</f>
        <v>27.27272727272727</v>
      </c>
      <c r="DE108">
        <f>((7/11)*100)</f>
        <v>63.636363636363633</v>
      </c>
      <c r="DF108">
        <f>((0/10)*100)</f>
        <v>0</v>
      </c>
      <c r="DG108">
        <f>((8/10)*100)</f>
        <v>80</v>
      </c>
      <c r="DH108">
        <f>((0/10)*100)</f>
        <v>0</v>
      </c>
      <c r="DI108">
        <f>((0/11)*100)</f>
        <v>0</v>
      </c>
      <c r="DJ108">
        <f>((8/11)*100)</f>
        <v>72.727272727272734</v>
      </c>
      <c r="DK108">
        <f>((0/11)*100)</f>
        <v>0</v>
      </c>
      <c r="DL108">
        <f>((7/11)*100)</f>
        <v>63.636363636363633</v>
      </c>
      <c r="DM108">
        <f>((2/11)*100)</f>
        <v>18.181818181818183</v>
      </c>
      <c r="DN108">
        <f>((0/11)*100)</f>
        <v>0</v>
      </c>
      <c r="DP108">
        <f>((4/14)*100)</f>
        <v>28.571428571428569</v>
      </c>
      <c r="DQ108">
        <f>((4/14)*100)</f>
        <v>28.571428571428569</v>
      </c>
      <c r="DR108">
        <f>((12/14)*100)</f>
        <v>85.714285714285708</v>
      </c>
      <c r="DS108">
        <f>((3/15)*100)</f>
        <v>20</v>
      </c>
      <c r="DT108">
        <f>((11/15)*100)</f>
        <v>73.333333333333329</v>
      </c>
      <c r="DU108">
        <f>((5/15)*100)</f>
        <v>33.333333333333329</v>
      </c>
      <c r="DV108">
        <f>((5/13)*100)</f>
        <v>38.461538461538467</v>
      </c>
      <c r="DW108">
        <f>((10/13)*100)</f>
        <v>76.923076923076934</v>
      </c>
      <c r="DX108">
        <f>((2/13)*100)</f>
        <v>15.384615384615385</v>
      </c>
      <c r="DY108">
        <f>((12/16)*100)</f>
        <v>75</v>
      </c>
      <c r="DZ108">
        <f>((6/16)*100)</f>
        <v>37.5</v>
      </c>
      <c r="EA108">
        <f>((3/16)*100)</f>
        <v>18.75</v>
      </c>
    </row>
    <row r="109" spans="1:131" x14ac:dyDescent="0.25">
      <c r="A109">
        <v>222.22998699999999</v>
      </c>
      <c r="B109">
        <v>8.5912299999999995</v>
      </c>
      <c r="C109">
        <v>215.213019</v>
      </c>
      <c r="D109">
        <v>6.7094589999999998</v>
      </c>
      <c r="E109">
        <v>219.010526</v>
      </c>
      <c r="F109">
        <v>9.2561739999999997</v>
      </c>
      <c r="G109">
        <v>212.37778299999999</v>
      </c>
      <c r="H109">
        <v>4.2068570000000003</v>
      </c>
      <c r="K109">
        <f>(12/200)</f>
        <v>0.06</v>
      </c>
      <c r="L109">
        <f>(11/200)</f>
        <v>5.5E-2</v>
      </c>
      <c r="M109">
        <f>(12/200)</f>
        <v>0.06</v>
      </c>
      <c r="N109">
        <f>(11/200)</f>
        <v>5.5E-2</v>
      </c>
      <c r="P109">
        <f>(16/200)</f>
        <v>0.08</v>
      </c>
      <c r="Q109">
        <f>(15/200)</f>
        <v>7.4999999999999997E-2</v>
      </c>
      <c r="R109">
        <f>(17/200)</f>
        <v>8.5000000000000006E-2</v>
      </c>
      <c r="S109">
        <f>(16/200)</f>
        <v>0.08</v>
      </c>
      <c r="U109">
        <f>0.06+0.08</f>
        <v>0.14000000000000001</v>
      </c>
      <c r="V109">
        <f>0.055+0.075</f>
        <v>0.13</v>
      </c>
      <c r="W109">
        <f>0.06+0.085</f>
        <v>0.14500000000000002</v>
      </c>
      <c r="X109">
        <f>0.055+0.08</f>
        <v>0.13500000000000001</v>
      </c>
      <c r="Z109">
        <f>SQRT((ABS($A$110-$A$109)^2+(ABS($B$110-$B$109)^2)))</f>
        <v>14.755065960961776</v>
      </c>
      <c r="AA109">
        <f>SQRT((ABS($C$110-$C$109)^2+(ABS($D$110-$D$109)^2)))</f>
        <v>14.07442598562247</v>
      </c>
      <c r="AB109">
        <f>SQRT((ABS($E$110-$E$109)^2+(ABS($F$110-$F$109)^2)))</f>
        <v>14.749520761644868</v>
      </c>
      <c r="AC109">
        <f>SQRT((ABS($G$110-$G$109)^2+(ABS($H$110-$H$109)^2)))</f>
        <v>14.389220364870658</v>
      </c>
      <c r="AJ109">
        <f>1/0.14</f>
        <v>7.1428571428571423</v>
      </c>
      <c r="AK109">
        <f>1/0.13</f>
        <v>7.6923076923076916</v>
      </c>
      <c r="AL109">
        <f>1/0.145</f>
        <v>6.8965517241379315</v>
      </c>
      <c r="AM109">
        <f>1/0.135</f>
        <v>7.4074074074074066</v>
      </c>
      <c r="AO109">
        <f t="shared" si="29"/>
        <v>105.3933282925841</v>
      </c>
      <c r="AP109">
        <f t="shared" si="30"/>
        <v>108.264815274019</v>
      </c>
      <c r="AQ109">
        <f t="shared" si="31"/>
        <v>101.72083283893012</v>
      </c>
      <c r="AR109">
        <f t="shared" si="32"/>
        <v>106.58681751756042</v>
      </c>
      <c r="AV109">
        <f>((0.06/0.14)*100)</f>
        <v>42.857142857142847</v>
      </c>
      <c r="AW109">
        <f>((0.055/0.13)*100)</f>
        <v>42.307692307692307</v>
      </c>
      <c r="AX109">
        <f>((0.06/0.145)*100)</f>
        <v>41.379310344827587</v>
      </c>
      <c r="AY109">
        <f>((0.055/0.135)*100)</f>
        <v>40.74074074074074</v>
      </c>
      <c r="BA109">
        <f>((0.08/0.14)*100)</f>
        <v>57.142857142857139</v>
      </c>
      <c r="BB109">
        <f>((0.075/0.13)*100)</f>
        <v>57.692307692307686</v>
      </c>
      <c r="BC109">
        <f>((0.085/0.145)*100)</f>
        <v>58.62068965517242</v>
      </c>
      <c r="BD109">
        <f>((0.08/0.135)*100)</f>
        <v>59.259259259259252</v>
      </c>
      <c r="BF109">
        <f>ABS($B$109-$D$109)</f>
        <v>1.8817709999999996</v>
      </c>
      <c r="BG109">
        <f>ABS($F$109-$H$109)</f>
        <v>5.0493169999999994</v>
      </c>
      <c r="BL109">
        <f>SQRT((ABS($A$109-$E$109)^2+(ABS($B$109-$F$109)^2)))</f>
        <v>3.2874123035690199</v>
      </c>
      <c r="BM109">
        <f>SQRT((ABS($C$109-$G$109)^2+(ABS($D$109-$H$109)^2)))</f>
        <v>3.7817429772659126</v>
      </c>
      <c r="BO109">
        <f>SQRT((ABS($A$109-$G$109)^2+(ABS($B$109-$H$109)^2)))</f>
        <v>10.783721540393419</v>
      </c>
      <c r="BP109">
        <f>SQRT((ABS($C$109-$E$109)^2+(ABS($D$109-$F$109)^2)))</f>
        <v>4.5723972603300744</v>
      </c>
      <c r="BU109">
        <v>12</v>
      </c>
      <c r="BV109">
        <v>0</v>
      </c>
      <c r="BW109">
        <v>0</v>
      </c>
      <c r="BX109">
        <v>8</v>
      </c>
      <c r="BY109">
        <v>11</v>
      </c>
      <c r="BZ109">
        <v>0</v>
      </c>
      <c r="CA109">
        <v>8</v>
      </c>
      <c r="CB109">
        <v>2</v>
      </c>
      <c r="CC109">
        <v>12</v>
      </c>
      <c r="CD109">
        <v>1</v>
      </c>
      <c r="CE109">
        <v>9</v>
      </c>
      <c r="CF109">
        <v>0</v>
      </c>
      <c r="CG109">
        <v>11</v>
      </c>
      <c r="CH109">
        <v>8</v>
      </c>
      <c r="CI109">
        <v>1</v>
      </c>
      <c r="CJ109">
        <v>0</v>
      </c>
      <c r="CL109">
        <v>16</v>
      </c>
      <c r="CM109">
        <v>5</v>
      </c>
      <c r="CN109">
        <v>5</v>
      </c>
      <c r="CO109">
        <v>12</v>
      </c>
      <c r="CP109">
        <v>15</v>
      </c>
      <c r="CQ109">
        <v>4</v>
      </c>
      <c r="CR109">
        <v>10</v>
      </c>
      <c r="CS109">
        <v>6</v>
      </c>
      <c r="CT109">
        <v>17</v>
      </c>
      <c r="CU109">
        <v>5</v>
      </c>
      <c r="CV109">
        <v>14</v>
      </c>
      <c r="CW109">
        <v>6</v>
      </c>
      <c r="CX109">
        <v>16</v>
      </c>
      <c r="CY109">
        <v>12</v>
      </c>
      <c r="CZ109">
        <v>7</v>
      </c>
      <c r="DA109">
        <v>5</v>
      </c>
      <c r="DC109">
        <f>((0/12)*100)</f>
        <v>0</v>
      </c>
      <c r="DD109">
        <f>((0/12)*100)</f>
        <v>0</v>
      </c>
      <c r="DE109">
        <f>((8/12)*100)</f>
        <v>66.666666666666657</v>
      </c>
      <c r="DF109">
        <f>((0/11)*100)</f>
        <v>0</v>
      </c>
      <c r="DG109">
        <f>((8/11)*100)</f>
        <v>72.727272727272734</v>
      </c>
      <c r="DH109">
        <f>((2/11)*100)</f>
        <v>18.181818181818183</v>
      </c>
      <c r="DI109">
        <f>((1/12)*100)</f>
        <v>8.3333333333333321</v>
      </c>
      <c r="DJ109">
        <f>((9/12)*100)</f>
        <v>75</v>
      </c>
      <c r="DK109">
        <f>((0/12)*100)</f>
        <v>0</v>
      </c>
      <c r="DL109">
        <f>((8/11)*100)</f>
        <v>72.727272727272734</v>
      </c>
      <c r="DM109">
        <f>((1/11)*100)</f>
        <v>9.0909090909090917</v>
      </c>
      <c r="DN109">
        <f>((0/11)*100)</f>
        <v>0</v>
      </c>
      <c r="DP109">
        <f>((5/16)*100)</f>
        <v>31.25</v>
      </c>
      <c r="DQ109">
        <f>((5/16)*100)</f>
        <v>31.25</v>
      </c>
      <c r="DR109">
        <f>((12/16)*100)</f>
        <v>75</v>
      </c>
      <c r="DS109">
        <f>((4/15)*100)</f>
        <v>26.666666666666668</v>
      </c>
      <c r="DT109">
        <f>((10/15)*100)</f>
        <v>66.666666666666657</v>
      </c>
      <c r="DU109">
        <f>((6/15)*100)</f>
        <v>40</v>
      </c>
      <c r="DV109">
        <f>((5/17)*100)</f>
        <v>29.411764705882355</v>
      </c>
      <c r="DW109">
        <f>((14/17)*100)</f>
        <v>82.35294117647058</v>
      </c>
      <c r="DX109">
        <f>((6/17)*100)</f>
        <v>35.294117647058826</v>
      </c>
      <c r="DY109">
        <f>((12/16)*100)</f>
        <v>75</v>
      </c>
      <c r="DZ109">
        <f>((7/16)*100)</f>
        <v>43.75</v>
      </c>
      <c r="EA109">
        <f>((5/16)*100)</f>
        <v>31.25</v>
      </c>
    </row>
    <row r="110" spans="1:131" x14ac:dyDescent="0.25">
      <c r="A110">
        <v>236.96216899999999</v>
      </c>
      <c r="B110">
        <v>9.4126829999999995</v>
      </c>
      <c r="C110">
        <v>229.283725</v>
      </c>
      <c r="D110">
        <v>6.3858860000000002</v>
      </c>
      <c r="E110">
        <v>233.666314</v>
      </c>
      <c r="F110">
        <v>10.916366999999999</v>
      </c>
      <c r="G110">
        <v>226.70330100000001</v>
      </c>
      <c r="H110">
        <v>5.5593349999999999</v>
      </c>
      <c r="K110">
        <f>(13/200)</f>
        <v>6.5000000000000002E-2</v>
      </c>
      <c r="L110">
        <f>(12/200)</f>
        <v>0.06</v>
      </c>
      <c r="M110">
        <f>(14/200)</f>
        <v>7.0000000000000007E-2</v>
      </c>
      <c r="N110">
        <f>(12/200)</f>
        <v>0.06</v>
      </c>
      <c r="P110">
        <f>(16/200)</f>
        <v>0.08</v>
      </c>
      <c r="Q110">
        <f>(17/200)</f>
        <v>8.5000000000000006E-2</v>
      </c>
      <c r="R110">
        <f>(18/200)</f>
        <v>0.09</v>
      </c>
      <c r="S110">
        <f>(18/200)</f>
        <v>0.09</v>
      </c>
      <c r="U110">
        <f>0.065+0.08</f>
        <v>0.14500000000000002</v>
      </c>
      <c r="V110">
        <f>0.06+0.085</f>
        <v>0.14500000000000002</v>
      </c>
      <c r="W110">
        <f>0.07+0.09</f>
        <v>0.16</v>
      </c>
      <c r="X110">
        <f>0.06+0.09</f>
        <v>0.15</v>
      </c>
      <c r="Z110">
        <f>SQRT((ABS($A$111-$A$110)^2+(ABS($B$111-$B$110)^2)))</f>
        <v>16.894536195797901</v>
      </c>
      <c r="AA110">
        <f>SQRT((ABS($C$111-$C$110)^2+(ABS($D$111-$D$110)^2)))</f>
        <v>16.416891662454766</v>
      </c>
      <c r="AB110">
        <f>SQRT((ABS($E$111-$E$110)^2+(ABS($F$111-$F$110)^2)))</f>
        <v>17.009477553073651</v>
      </c>
      <c r="AC110">
        <f>SQRT((ABS($G$111-$G$110)^2+(ABS($H$111-$H$110)^2)))</f>
        <v>15.406407012989767</v>
      </c>
      <c r="AJ110">
        <f>1/0.145</f>
        <v>6.8965517241379315</v>
      </c>
      <c r="AK110">
        <f>1/0.145</f>
        <v>6.8965517241379315</v>
      </c>
      <c r="AL110">
        <f>1/0.16</f>
        <v>6.25</v>
      </c>
      <c r="AM110">
        <f>1/0.15</f>
        <v>6.666666666666667</v>
      </c>
      <c r="AO110">
        <f t="shared" si="29"/>
        <v>116.51404272964068</v>
      </c>
      <c r="AP110">
        <f t="shared" si="30"/>
        <v>113.21994249968803</v>
      </c>
      <c r="AQ110">
        <f t="shared" si="31"/>
        <v>106.30923470671031</v>
      </c>
      <c r="AR110">
        <f t="shared" si="32"/>
        <v>102.70938008659846</v>
      </c>
      <c r="AV110">
        <f>((0.065/0.145)*100)</f>
        <v>44.827586206896555</v>
      </c>
      <c r="AW110">
        <f>((0.06/0.145)*100)</f>
        <v>41.379310344827587</v>
      </c>
      <c r="AX110">
        <f>((0.07/0.16)*100)</f>
        <v>43.750000000000007</v>
      </c>
      <c r="AY110">
        <f>((0.06/0.15)*100)</f>
        <v>40</v>
      </c>
      <c r="BA110">
        <f>((0.08/0.145)*100)</f>
        <v>55.172413793103459</v>
      </c>
      <c r="BB110">
        <f>((0.085/0.145)*100)</f>
        <v>58.62068965517242</v>
      </c>
      <c r="BC110">
        <f>((0.09/0.16)*100)</f>
        <v>56.25</v>
      </c>
      <c r="BD110">
        <f>((0.09/0.15)*100)</f>
        <v>60</v>
      </c>
      <c r="BF110">
        <f>ABS($B$110-$D$110)</f>
        <v>3.0267969999999993</v>
      </c>
      <c r="BG110">
        <f>ABS($F$110-$H$110)</f>
        <v>5.3570319999999993</v>
      </c>
      <c r="BL110">
        <f>SQRT((ABS($A$110-$E$110)^2+(ABS($B$110-$F$110)^2)))</f>
        <v>3.6226683194685276</v>
      </c>
      <c r="BM110">
        <f>SQRT((ABS($C$110-$G$110)^2+(ABS($D$110-$H$110)^2)))</f>
        <v>2.7095709208981718</v>
      </c>
      <c r="BO110">
        <f>SQRT((ABS($A$110-$G$110)^2+(ABS($B$110-$H$110)^2)))</f>
        <v>10.958679822429687</v>
      </c>
      <c r="BP110">
        <f>SQRT((ABS($C$110-$E$110)^2+(ABS($D$110-$F$110)^2)))</f>
        <v>6.3033597735082481</v>
      </c>
      <c r="BU110">
        <v>13</v>
      </c>
      <c r="BV110">
        <v>0</v>
      </c>
      <c r="BW110">
        <v>1</v>
      </c>
      <c r="BX110">
        <v>8</v>
      </c>
      <c r="BY110">
        <v>12</v>
      </c>
      <c r="BZ110">
        <v>0</v>
      </c>
      <c r="CA110">
        <v>9</v>
      </c>
      <c r="CB110">
        <v>1</v>
      </c>
      <c r="CC110">
        <v>14</v>
      </c>
      <c r="CD110">
        <v>2</v>
      </c>
      <c r="CE110">
        <v>9</v>
      </c>
      <c r="CF110">
        <v>0</v>
      </c>
      <c r="CG110">
        <v>12</v>
      </c>
      <c r="CH110">
        <v>8</v>
      </c>
      <c r="CI110">
        <v>1</v>
      </c>
      <c r="CJ110">
        <v>0</v>
      </c>
      <c r="CL110">
        <v>16</v>
      </c>
      <c r="CM110">
        <v>4</v>
      </c>
      <c r="CN110">
        <v>5</v>
      </c>
      <c r="CO110">
        <v>13</v>
      </c>
      <c r="CP110">
        <v>17</v>
      </c>
      <c r="CQ110">
        <v>5</v>
      </c>
      <c r="CR110">
        <v>14</v>
      </c>
      <c r="CS110">
        <v>7</v>
      </c>
      <c r="CT110">
        <v>18</v>
      </c>
      <c r="CU110">
        <v>6</v>
      </c>
      <c r="CV110">
        <v>15</v>
      </c>
      <c r="CW110">
        <v>6</v>
      </c>
      <c r="CX110">
        <v>18</v>
      </c>
      <c r="CY110">
        <v>13</v>
      </c>
      <c r="CZ110">
        <v>7</v>
      </c>
      <c r="DA110">
        <v>6</v>
      </c>
      <c r="DC110">
        <f>((0/13)*100)</f>
        <v>0</v>
      </c>
      <c r="DD110">
        <f>((1/13)*100)</f>
        <v>7.6923076923076925</v>
      </c>
      <c r="DE110">
        <f>((8/13)*100)</f>
        <v>61.53846153846154</v>
      </c>
      <c r="DF110">
        <f>((0/12)*100)</f>
        <v>0</v>
      </c>
      <c r="DG110">
        <f>((9/12)*100)</f>
        <v>75</v>
      </c>
      <c r="DH110">
        <f>((1/12)*100)</f>
        <v>8.3333333333333321</v>
      </c>
      <c r="DI110">
        <f>((2/14)*100)</f>
        <v>14.285714285714285</v>
      </c>
      <c r="DJ110">
        <f>((9/14)*100)</f>
        <v>64.285714285714292</v>
      </c>
      <c r="DK110">
        <f>((0/14)*100)</f>
        <v>0</v>
      </c>
      <c r="DL110">
        <f>((8/12)*100)</f>
        <v>66.666666666666657</v>
      </c>
      <c r="DM110">
        <f>((1/12)*100)</f>
        <v>8.3333333333333321</v>
      </c>
      <c r="DN110">
        <f>((0/12)*100)</f>
        <v>0</v>
      </c>
      <c r="DP110">
        <f>((4/16)*100)</f>
        <v>25</v>
      </c>
      <c r="DQ110">
        <f>((5/16)*100)</f>
        <v>31.25</v>
      </c>
      <c r="DR110">
        <f>((13/16)*100)</f>
        <v>81.25</v>
      </c>
      <c r="DS110">
        <f>((5/17)*100)</f>
        <v>29.411764705882355</v>
      </c>
      <c r="DT110">
        <f>((14/17)*100)</f>
        <v>82.35294117647058</v>
      </c>
      <c r="DU110">
        <f>((7/17)*100)</f>
        <v>41.17647058823529</v>
      </c>
      <c r="DV110">
        <f>((6/18)*100)</f>
        <v>33.333333333333329</v>
      </c>
      <c r="DW110">
        <f>((15/18)*100)</f>
        <v>83.333333333333343</v>
      </c>
      <c r="DX110">
        <f>((6/18)*100)</f>
        <v>33.333333333333329</v>
      </c>
      <c r="DY110">
        <f>((13/18)*100)</f>
        <v>72.222222222222214</v>
      </c>
      <c r="DZ110">
        <f>((7/18)*100)</f>
        <v>38.888888888888893</v>
      </c>
      <c r="EA110">
        <f>((6/18)*100)</f>
        <v>33.333333333333329</v>
      </c>
    </row>
    <row r="111" spans="1:131" x14ac:dyDescent="0.25">
      <c r="A111">
        <v>253.856448</v>
      </c>
      <c r="B111">
        <v>9.3194610000000004</v>
      </c>
      <c r="C111">
        <v>245.698634</v>
      </c>
      <c r="D111">
        <v>6.6410220000000004</v>
      </c>
      <c r="E111">
        <v>250.67110400000001</v>
      </c>
      <c r="F111">
        <v>10.517063</v>
      </c>
      <c r="G111">
        <v>242.09017499999999</v>
      </c>
      <c r="H111">
        <v>6.3348899999999997</v>
      </c>
      <c r="K111">
        <f>(14/200)</f>
        <v>7.0000000000000007E-2</v>
      </c>
      <c r="L111">
        <f>(12/200)</f>
        <v>0.06</v>
      </c>
      <c r="N111" s="1">
        <f>(13/200)</f>
        <v>6.5000000000000002E-2</v>
      </c>
      <c r="P111">
        <f>(18/200)</f>
        <v>0.09</v>
      </c>
      <c r="Q111">
        <f>(18/200)</f>
        <v>0.09</v>
      </c>
      <c r="R111">
        <f>(18/200)</f>
        <v>0.09</v>
      </c>
      <c r="S111">
        <f>(18/200)</f>
        <v>0.09</v>
      </c>
      <c r="U111">
        <f>0.07+0.09</f>
        <v>0.16</v>
      </c>
      <c r="V111">
        <f>0.06+0.09</f>
        <v>0.15</v>
      </c>
      <c r="X111" s="1">
        <f>0.065+0.09</f>
        <v>0.155</v>
      </c>
      <c r="Z111">
        <f>SQRT((ABS($A$112-$A$111)^2+(ABS($B$112-$B$111)^2)))</f>
        <v>15.839621529923132</v>
      </c>
      <c r="AA111">
        <f>SQRT((ABS($C$112-$C$111)^2+(ABS($D$112-$D$111)^2)))</f>
        <v>16.531186911566905</v>
      </c>
      <c r="AC111" s="1">
        <f>SQRT((ABS($G$112-$G$111)^2+(ABS($H$112-$H$111)^2)))</f>
        <v>16.172701453088209</v>
      </c>
      <c r="AJ111">
        <f>1/0.16</f>
        <v>6.25</v>
      </c>
      <c r="AK111">
        <f>1/0.15</f>
        <v>6.666666666666667</v>
      </c>
      <c r="AM111" s="1">
        <f>1/0.155</f>
        <v>6.4516129032258069</v>
      </c>
      <c r="AO111">
        <f t="shared" si="29"/>
        <v>98.99763456201957</v>
      </c>
      <c r="AP111">
        <f t="shared" si="30"/>
        <v>110.20791274377937</v>
      </c>
      <c r="AR111" s="1">
        <f t="shared" si="32"/>
        <v>104.34000937476264</v>
      </c>
      <c r="AV111">
        <f>((0.07/0.16)*100)</f>
        <v>43.750000000000007</v>
      </c>
      <c r="AW111">
        <f>((0.06/0.15)*100)</f>
        <v>40</v>
      </c>
      <c r="AY111" s="1">
        <f>((0.065/0.155)*100)</f>
        <v>41.935483870967744</v>
      </c>
      <c r="BA111">
        <f>((0.09/0.16)*100)</f>
        <v>56.25</v>
      </c>
      <c r="BB111">
        <f>((0.09/0.15)*100)</f>
        <v>60</v>
      </c>
      <c r="BD111" s="1">
        <f>((0.09/0.155)*100)</f>
        <v>58.064516129032249</v>
      </c>
      <c r="BF111">
        <f>ABS($B$111-$D$111)</f>
        <v>2.678439</v>
      </c>
      <c r="BG111">
        <f>ABS($F$111-$H$111)</f>
        <v>4.1821730000000006</v>
      </c>
      <c r="BL111">
        <f>SQRT((ABS($A$111-$E$111)^2+(ABS($B$111-$F$111)^2)))</f>
        <v>3.4030378999858222</v>
      </c>
      <c r="BM111">
        <f>SQRT((ABS($C$111-$G$111)^2+(ABS($D$111-$H$111)^2)))</f>
        <v>3.6214214275757906</v>
      </c>
      <c r="BO111">
        <f>SQRT((ABS($A$111-$G$111)^2+(ABS($B$111-$H$111)^2)))</f>
        <v>12.138897988061778</v>
      </c>
      <c r="BP111">
        <f>SQRT((ABS($C$111-$E$111)^2+(ABS($D$111-$F$111)^2)))</f>
        <v>6.3046928342767936</v>
      </c>
      <c r="BU111">
        <v>14</v>
      </c>
      <c r="BV111">
        <v>0</v>
      </c>
      <c r="BW111">
        <v>2</v>
      </c>
      <c r="BX111">
        <v>10</v>
      </c>
      <c r="BY111">
        <v>12</v>
      </c>
      <c r="BZ111">
        <v>0</v>
      </c>
      <c r="CA111">
        <v>9</v>
      </c>
      <c r="CB111">
        <v>1</v>
      </c>
      <c r="CG111">
        <v>13</v>
      </c>
      <c r="CH111">
        <v>10</v>
      </c>
      <c r="CI111">
        <v>0</v>
      </c>
      <c r="CJ111">
        <v>0</v>
      </c>
      <c r="CL111">
        <v>18</v>
      </c>
      <c r="CM111">
        <v>6</v>
      </c>
      <c r="CN111">
        <v>6</v>
      </c>
      <c r="CO111">
        <v>14</v>
      </c>
      <c r="CP111">
        <v>18</v>
      </c>
      <c r="CQ111">
        <v>5</v>
      </c>
      <c r="CR111">
        <v>15</v>
      </c>
      <c r="CS111">
        <v>7</v>
      </c>
      <c r="CT111">
        <v>18</v>
      </c>
      <c r="CU111">
        <v>6</v>
      </c>
      <c r="CV111">
        <v>15</v>
      </c>
      <c r="CW111">
        <v>5</v>
      </c>
      <c r="CX111">
        <v>18</v>
      </c>
      <c r="CY111">
        <v>14</v>
      </c>
      <c r="CZ111">
        <v>7</v>
      </c>
      <c r="DA111">
        <v>4</v>
      </c>
      <c r="DC111">
        <f>((0/14)*100)</f>
        <v>0</v>
      </c>
      <c r="DD111">
        <f>((2/14)*100)</f>
        <v>14.285714285714285</v>
      </c>
      <c r="DE111">
        <f>((10/14)*100)</f>
        <v>71.428571428571431</v>
      </c>
      <c r="DF111">
        <f>((0/12)*100)</f>
        <v>0</v>
      </c>
      <c r="DG111">
        <f>((9/12)*100)</f>
        <v>75</v>
      </c>
      <c r="DH111">
        <f>((1/12)*100)</f>
        <v>8.3333333333333321</v>
      </c>
      <c r="DL111">
        <f>((10/13)*100)</f>
        <v>76.923076923076934</v>
      </c>
      <c r="DM111">
        <f>((0/13)*100)</f>
        <v>0</v>
      </c>
      <c r="DN111">
        <f>((0/13)*100)</f>
        <v>0</v>
      </c>
      <c r="DP111">
        <f>((6/18)*100)</f>
        <v>33.333333333333329</v>
      </c>
      <c r="DQ111">
        <f>((6/18)*100)</f>
        <v>33.333333333333329</v>
      </c>
      <c r="DR111">
        <f>((14/18)*100)</f>
        <v>77.777777777777786</v>
      </c>
      <c r="DS111">
        <f>((5/18)*100)</f>
        <v>27.777777777777779</v>
      </c>
      <c r="DT111">
        <f>((15/18)*100)</f>
        <v>83.333333333333343</v>
      </c>
      <c r="DU111">
        <f>((7/18)*100)</f>
        <v>38.888888888888893</v>
      </c>
      <c r="DV111">
        <f>((6/18)*100)</f>
        <v>33.333333333333329</v>
      </c>
      <c r="DW111">
        <f>((15/18)*100)</f>
        <v>83.333333333333343</v>
      </c>
      <c r="DX111">
        <f>((5/18)*100)</f>
        <v>27.777777777777779</v>
      </c>
      <c r="DY111">
        <f>((14/18)*100)</f>
        <v>77.777777777777786</v>
      </c>
      <c r="DZ111">
        <f>((7/18)*100)</f>
        <v>38.888888888888893</v>
      </c>
      <c r="EA111">
        <f>((4/18)*100)</f>
        <v>22.222222222222221</v>
      </c>
    </row>
    <row r="112" spans="1:131" x14ac:dyDescent="0.25">
      <c r="A112">
        <v>269.65812599999998</v>
      </c>
      <c r="B112">
        <v>8.2237500000000008</v>
      </c>
      <c r="C112">
        <v>262.22824000000003</v>
      </c>
      <c r="D112">
        <v>6.4124040000000004</v>
      </c>
      <c r="G112" s="1">
        <v>258.25005599999997</v>
      </c>
      <c r="H112" s="1">
        <v>5.6910590000000001</v>
      </c>
      <c r="Q112">
        <f>(20/200)</f>
        <v>0.1</v>
      </c>
      <c r="BF112">
        <f>ABS($B$112-$D$112)</f>
        <v>1.8113460000000003</v>
      </c>
      <c r="BG112" s="1"/>
      <c r="BI112">
        <v>4.3273329999999994</v>
      </c>
      <c r="BJ112" s="1">
        <v>5.1232105000000008</v>
      </c>
      <c r="BO112" s="1">
        <f>SQRT((ABS($A$112-$G$112)^2+(ABS($B$112-$H$112)^2)))</f>
        <v>11.685828375702821</v>
      </c>
      <c r="CP112">
        <v>20</v>
      </c>
      <c r="CQ112">
        <v>6</v>
      </c>
      <c r="CR112">
        <v>15</v>
      </c>
      <c r="CS112">
        <v>7</v>
      </c>
      <c r="DS112">
        <f>((6/20)*100)</f>
        <v>30</v>
      </c>
      <c r="DT112">
        <f>((15/20)*100)</f>
        <v>75</v>
      </c>
      <c r="DU112">
        <f>((7/20)*100)</f>
        <v>35</v>
      </c>
    </row>
    <row r="113" spans="1:8" x14ac:dyDescent="0.25">
      <c r="A113" t="s">
        <v>22</v>
      </c>
      <c r="B113" t="s">
        <v>22</v>
      </c>
      <c r="C113" t="s">
        <v>22</v>
      </c>
      <c r="D113" t="s">
        <v>22</v>
      </c>
      <c r="E113" t="s">
        <v>22</v>
      </c>
      <c r="F113" t="s">
        <v>22</v>
      </c>
      <c r="G113" t="s">
        <v>22</v>
      </c>
      <c r="H11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795-F15D-4D12-892C-1923AA671FF6}">
  <dimension ref="A1:CB2604"/>
  <sheetViews>
    <sheetView workbookViewId="0">
      <selection activeCell="U9" sqref="U9:V9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3.28515625" bestFit="1" customWidth="1"/>
    <col min="8" max="8" width="11" bestFit="1" customWidth="1"/>
    <col min="9" max="9" width="3.28515625" bestFit="1" customWidth="1"/>
    <col min="10" max="10" width="11" bestFit="1" customWidth="1"/>
    <col min="11" max="11" width="5.5703125" bestFit="1" customWidth="1"/>
    <col min="12" max="12" width="11" bestFit="1" customWidth="1"/>
    <col min="13" max="13" width="5" bestFit="1" customWidth="1"/>
    <col min="14" max="14" width="11" bestFit="1" customWidth="1"/>
    <col min="15" max="15" width="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5.28515625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235</v>
      </c>
      <c r="T1" t="s">
        <v>242</v>
      </c>
      <c r="U1" t="s">
        <v>243</v>
      </c>
      <c r="V1" t="s">
        <v>244</v>
      </c>
      <c r="X1" t="s">
        <v>245</v>
      </c>
      <c r="Y1" t="s">
        <v>246</v>
      </c>
      <c r="Z1" t="s">
        <v>246</v>
      </c>
      <c r="AB1" t="s">
        <v>245</v>
      </c>
      <c r="AC1" t="s">
        <v>247</v>
      </c>
      <c r="AD1" t="s">
        <v>247</v>
      </c>
      <c r="AF1" t="s">
        <v>248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M1" t="s">
        <v>238</v>
      </c>
      <c r="BN1" t="s">
        <v>241</v>
      </c>
      <c r="BP1" t="s">
        <v>308</v>
      </c>
      <c r="BQ1" t="s">
        <v>309</v>
      </c>
      <c r="BR1" t="s">
        <v>310</v>
      </c>
      <c r="BS1" t="s">
        <v>311</v>
      </c>
      <c r="BT1" t="s">
        <v>312</v>
      </c>
      <c r="BU1" t="s">
        <v>313</v>
      </c>
      <c r="BV1" t="s">
        <v>314</v>
      </c>
      <c r="BW1" t="s">
        <v>315</v>
      </c>
      <c r="BX1" t="s">
        <v>316</v>
      </c>
      <c r="BY1" t="s">
        <v>317</v>
      </c>
      <c r="BZ1" t="s">
        <v>318</v>
      </c>
      <c r="CA1" t="s">
        <v>319</v>
      </c>
      <c r="CB1" t="s">
        <v>320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292</v>
      </c>
      <c r="U2">
        <v>388</v>
      </c>
      <c r="X2" t="s">
        <v>281</v>
      </c>
      <c r="Y2" t="s">
        <v>261</v>
      </c>
      <c r="Z2">
        <f>(Z$6/Z$4)*100</f>
        <v>92.783505154639172</v>
      </c>
      <c r="AD2">
        <f>(AD$6/AD$4)*100</f>
        <v>83.12958435207824</v>
      </c>
      <c r="AF2">
        <f>(AF$8/AF$6)*100</f>
        <v>87.922705314009661</v>
      </c>
      <c r="AI2" t="s">
        <v>206</v>
      </c>
      <c r="AJ2">
        <f>COUNTIF($P:$P,0)</f>
        <v>0</v>
      </c>
      <c r="AK2">
        <f>(AJ2/AJ7)*100</f>
        <v>0</v>
      </c>
      <c r="AL2">
        <f>(0/200)</f>
        <v>0</v>
      </c>
      <c r="AN2">
        <v>19</v>
      </c>
      <c r="AO2">
        <v>4</v>
      </c>
      <c r="AP2">
        <v>33</v>
      </c>
      <c r="AQ2">
        <v>18</v>
      </c>
      <c r="AR2">
        <v>3</v>
      </c>
      <c r="AT2">
        <f>(($AO$3-$AN$2)/($AN$3-$AN$2))</f>
        <v>0.5</v>
      </c>
      <c r="AU2">
        <f>(($AP$2-$AN$2)/($AN$3-$AN$2))</f>
        <v>0.53846153846153844</v>
      </c>
      <c r="AV2">
        <f>(($AQ$3-$AN$3)/($AN$4-$AN$3))</f>
        <v>0</v>
      </c>
      <c r="AW2">
        <f>(($AN$2-$AO$2)/($AO$3-$AO$2))</f>
        <v>0.5357142857142857</v>
      </c>
      <c r="AX2">
        <f>(($AP$2-$AO$3)/($AO$4-$AO$3))</f>
        <v>4.1666666666666664E-2</v>
      </c>
      <c r="AY2">
        <f>(($AQ$2-$AO$2)/($AO$3-$AO$2))</f>
        <v>0.5</v>
      </c>
      <c r="AZ2">
        <f>(($AN$3-$AP$2)/($AP$3-$AP$2))</f>
        <v>0.46153846153846156</v>
      </c>
      <c r="BA2">
        <f>(($AO$4-$AP$2)/($AP$3-$AP$2))</f>
        <v>0.88461538461538458</v>
      </c>
      <c r="BB2">
        <f>(($AQ$3-$AP$2)/($AP$3-$AP$2))</f>
        <v>0.46153846153846156</v>
      </c>
      <c r="BC2">
        <f>(($AN$2-$AQ$2)/($AQ$3-$AQ$2))</f>
        <v>3.7037037037037035E-2</v>
      </c>
      <c r="BD2">
        <f>(($AO$3-$AQ$2)/($AQ$3-$AQ$2))</f>
        <v>0.51851851851851849</v>
      </c>
      <c r="BE2">
        <f>(($AP$2-$AQ$2)/($AQ$3-$AQ$2))</f>
        <v>0.55555555555555558</v>
      </c>
      <c r="BG2" t="s">
        <v>22</v>
      </c>
      <c r="BH2">
        <v>3</v>
      </c>
      <c r="BI2">
        <f>($BH$6-$BH$3)/200</f>
        <v>0.14000000000000001</v>
      </c>
      <c r="BJ2">
        <f>($BH$62-$BH$2)/200</f>
        <v>1.83</v>
      </c>
      <c r="BK2">
        <f>SUM($BJ:$BJ)</f>
        <v>12.934999999999999</v>
      </c>
      <c r="BL2" t="s">
        <v>30</v>
      </c>
      <c r="BM2">
        <f>AVERAGE($BI:$BI)</f>
        <v>9.4793814432989607E-2</v>
      </c>
      <c r="BN2">
        <f>BK4/BK2</f>
        <v>29.996134518747589</v>
      </c>
      <c r="BQ2">
        <f>(($AO$3-$AN$2)/($AN$3-$AN$2))</f>
        <v>0.5</v>
      </c>
      <c r="BR2">
        <f>1-(($AP$2-$AN$2)/($AN$3-$AN$2))</f>
        <v>0.46153846153846156</v>
      </c>
      <c r="BS2">
        <f>(($AQ$3-$AN$3)/($AN$4-$AN$3))</f>
        <v>0</v>
      </c>
      <c r="BT2">
        <f>1-(($AN$2-$AO$2)/($AO$3-$AO$2))</f>
        <v>0.4642857142857143</v>
      </c>
      <c r="BU2">
        <f>(($AP$2-$AO$3)/($AO$4-$AO$3))</f>
        <v>4.1666666666666664E-2</v>
      </c>
      <c r="BV2">
        <f>(($AQ$2-$AO$2)/($AO$3-$AO$2))</f>
        <v>0.5</v>
      </c>
      <c r="BW2">
        <f>(($AN$3-$AP$2)/($AP$3-$AP$2))</f>
        <v>0.46153846153846156</v>
      </c>
      <c r="BX2">
        <f>1-(($AO$4-$AP$2)/($AP$3-$AP$2))</f>
        <v>0.11538461538461542</v>
      </c>
      <c r="BY2">
        <f>(($AQ$3-$AP$2)/($AP$3-$AP$2))</f>
        <v>0.46153846153846156</v>
      </c>
      <c r="BZ2">
        <f>(($AN$2-$AQ$2)/($AQ$3-$AQ$2))</f>
        <v>3.7037037037037035E-2</v>
      </c>
      <c r="CA2">
        <f>1-(($AO$3-$AQ$2)/($AQ$3-$AQ$2))</f>
        <v>0.48148148148148151</v>
      </c>
      <c r="CB2">
        <f>1-(($AP$2-$AQ$2)/($AQ$3-$AQ$2))</f>
        <v>0.44444444444444442</v>
      </c>
    </row>
    <row r="3" spans="1:80" x14ac:dyDescent="0.25">
      <c r="A3">
        <v>2</v>
      </c>
      <c r="Q3" t="str">
        <f t="shared" si="0"/>
        <v/>
      </c>
      <c r="R3">
        <v>2</v>
      </c>
      <c r="T3" t="s">
        <v>286</v>
      </c>
      <c r="U3">
        <v>18</v>
      </c>
      <c r="V3">
        <f t="shared" ref="V3:V9" si="1" xml:space="preserve"> (U3/U$2)*100</f>
        <v>4.6391752577319592</v>
      </c>
      <c r="X3" t="s">
        <v>282</v>
      </c>
      <c r="Y3" t="s">
        <v>262</v>
      </c>
      <c r="Z3" t="s">
        <v>249</v>
      </c>
      <c r="AD3" t="s">
        <v>249</v>
      </c>
      <c r="AF3" t="s">
        <v>251</v>
      </c>
      <c r="AI3" t="s">
        <v>207</v>
      </c>
      <c r="AJ3">
        <f>COUNTIF($P:$P,1)</f>
        <v>100</v>
      </c>
      <c r="AK3">
        <f>(AJ3/AJ7)*100</f>
        <v>3.8759689922480618</v>
      </c>
      <c r="AL3">
        <f>(100/200)</f>
        <v>0.5</v>
      </c>
      <c r="AN3">
        <v>45</v>
      </c>
      <c r="AO3">
        <v>32</v>
      </c>
      <c r="AP3">
        <v>59</v>
      </c>
      <c r="AQ3">
        <v>45</v>
      </c>
      <c r="AR3">
        <v>369</v>
      </c>
      <c r="AT3">
        <f>(($AO$4-$AN$3)/($AN$4-$AN$3))</f>
        <v>0.44</v>
      </c>
      <c r="AU3">
        <f>(($AP$3-$AN$3)/($AN$4-$AN$3))</f>
        <v>0.56000000000000005</v>
      </c>
      <c r="AV3">
        <f>(($AQ$4-$AN$3)/($AN$4-$AN$3))</f>
        <v>0.92</v>
      </c>
      <c r="AW3">
        <f>(($AN$3-$AO$3)/($AO$4-$AO$3))</f>
        <v>0.54166666666666663</v>
      </c>
      <c r="AX3">
        <f>(($AP$3-$AO$4)/($AO$5-$AO$4))</f>
        <v>0.13043478260869565</v>
      </c>
      <c r="AY3">
        <f>(($AQ$3-$AO$3)/($AO$4-$AO$3))</f>
        <v>0.54166666666666663</v>
      </c>
      <c r="AZ3">
        <f>(($AN$4-$AP$3)/($AP$4-$AP$3))</f>
        <v>0.52380952380952384</v>
      </c>
      <c r="BA3">
        <f>(($AO$5-$AP$3)/($AP$4-$AP$3))</f>
        <v>0.95238095238095233</v>
      </c>
      <c r="BB3">
        <f>(($AQ$4-$AP$3)/($AP$4-$AP$3))</f>
        <v>0.42857142857142855</v>
      </c>
      <c r="BC3">
        <f>(($AN$3-$AQ$3)/($AQ$4-$AQ$3))</f>
        <v>0</v>
      </c>
      <c r="BD3">
        <f>(($AO$4-$AQ$3)/($AQ$4-$AQ$3))</f>
        <v>0.47826086956521741</v>
      </c>
      <c r="BE3">
        <f>(($AP$3-$AQ$3)/($AQ$4-$AQ$3))</f>
        <v>0.60869565217391308</v>
      </c>
      <c r="BG3">
        <v>2</v>
      </c>
      <c r="BH3">
        <v>4</v>
      </c>
      <c r="BI3">
        <f>($BH$7-$BH$4)/200</f>
        <v>7.4999999999999997E-2</v>
      </c>
      <c r="BJ3">
        <f>($BH$126-$BH$63)/200</f>
        <v>1.89</v>
      </c>
      <c r="BK3" t="s">
        <v>249</v>
      </c>
      <c r="BL3" t="s">
        <v>31</v>
      </c>
      <c r="BM3">
        <f>STDEV($BI:$BI)</f>
        <v>2.0880706149182679E-2</v>
      </c>
      <c r="BQ3">
        <f>(($AO$4-$AN$3)/($AN$4-$AN$3))</f>
        <v>0.44</v>
      </c>
      <c r="BR3">
        <f>1-(($AP$3-$AN$3)/($AN$4-$AN$3))</f>
        <v>0.43999999999999995</v>
      </c>
      <c r="BS3">
        <f>1-(($AQ$4-$AN$3)/($AN$4-$AN$3))</f>
        <v>7.999999999999996E-2</v>
      </c>
      <c r="BT3">
        <f>1-(($AN$3-$AO$3)/($AO$4-$AO$3))</f>
        <v>0.45833333333333337</v>
      </c>
      <c r="BU3">
        <f>(($AP$3-$AO$4)/($AO$5-$AO$4))</f>
        <v>0.13043478260869565</v>
      </c>
      <c r="BV3">
        <f>1-(($AQ$3-$AO$3)/($AO$4-$AO$3))</f>
        <v>0.45833333333333337</v>
      </c>
      <c r="BW3">
        <f>1-(($AN$4-$AP$3)/($AP$4-$AP$3))</f>
        <v>0.47619047619047616</v>
      </c>
      <c r="BX3">
        <f>1-(($AO$5-$AP$3)/($AP$4-$AP$3))</f>
        <v>4.7619047619047672E-2</v>
      </c>
      <c r="BY3">
        <f>(($AQ$4-$AP$3)/($AP$4-$AP$3))</f>
        <v>0.42857142857142855</v>
      </c>
      <c r="BZ3">
        <f>(($AN$3-$AQ$3)/($AQ$4-$AQ$3))</f>
        <v>0</v>
      </c>
      <c r="CA3">
        <f>(($AO$4-$AQ$3)/($AQ$4-$AQ$3))</f>
        <v>0.47826086956521741</v>
      </c>
      <c r="CB3">
        <f>1-(($AP$3-$AQ$3)/($AQ$4-$AQ$3))</f>
        <v>0.39130434782608692</v>
      </c>
    </row>
    <row r="4" spans="1:80" x14ac:dyDescent="0.25">
      <c r="A4">
        <v>3</v>
      </c>
      <c r="J4">
        <v>235.73769099999998</v>
      </c>
      <c r="K4" t="s">
        <v>22</v>
      </c>
      <c r="Q4" t="str">
        <f t="shared" si="0"/>
        <v/>
      </c>
      <c r="R4">
        <v>4</v>
      </c>
      <c r="T4" t="s">
        <v>287</v>
      </c>
      <c r="U4">
        <v>21</v>
      </c>
      <c r="V4">
        <f t="shared" si="1"/>
        <v>5.4123711340206189</v>
      </c>
      <c r="X4" t="s">
        <v>281</v>
      </c>
      <c r="Y4" t="s">
        <v>263</v>
      </c>
      <c r="Z4">
        <v>388</v>
      </c>
      <c r="AB4" t="s">
        <v>282</v>
      </c>
      <c r="AC4" t="str">
        <f>CONCATENATE($R4,$R5,$R6,$R7)</f>
        <v>4123</v>
      </c>
      <c r="AD4">
        <f>COUNTIF($R:$R,"1")+COUNTIF($R:$R,"2")+COUNTIF($R:$R,"3")+COUNTIF($R:$R,"4")+COUNTIF($R:$R,"3D")+COUNTIF($R:$R,"4D")</f>
        <v>409</v>
      </c>
      <c r="AF4">
        <f>(AF$10/(AF$8+AF$10))*100</f>
        <v>9.9009900990099009</v>
      </c>
      <c r="AI4" t="s">
        <v>208</v>
      </c>
      <c r="AJ4">
        <f>COUNTIF($P:$P,2)</f>
        <v>1856</v>
      </c>
      <c r="AK4">
        <f>(AJ4/AJ7)*100</f>
        <v>71.937984496124031</v>
      </c>
      <c r="AL4">
        <f>(1856/200)</f>
        <v>9.2799999999999994</v>
      </c>
      <c r="AN4">
        <v>70</v>
      </c>
      <c r="AO4">
        <v>56</v>
      </c>
      <c r="AP4">
        <v>80</v>
      </c>
      <c r="AQ4">
        <v>68</v>
      </c>
      <c r="AR4">
        <v>371</v>
      </c>
      <c r="AT4">
        <f>(($AO$5-$AN$4)/($AN$5-$AN$4))</f>
        <v>0.39130434782608697</v>
      </c>
      <c r="AU4">
        <f>(($AP$4-$AN$4)/($AN$5-$AN$4))</f>
        <v>0.43478260869565216</v>
      </c>
      <c r="AV4">
        <f>(($AQ$5-$AN$5)/($AN$6-$AN$5))</f>
        <v>0</v>
      </c>
      <c r="AW4">
        <f>(($AN$4-$AO$4)/($AO$5-$AO$4))</f>
        <v>0.60869565217391308</v>
      </c>
      <c r="AX4">
        <f>(($AP$4-$AO$5)/($AO$6-$AO$5))</f>
        <v>0.04</v>
      </c>
      <c r="AY4">
        <f>(($AQ$4-$AO$4)/($AO$5-$AO$4))</f>
        <v>0.52173913043478259</v>
      </c>
      <c r="AZ4">
        <f>(($AN$5-$AP$4)/($AP$5-$AP$4))</f>
        <v>0.56521739130434778</v>
      </c>
      <c r="BA4">
        <f>(($AO$6-$AP$5)/($AP$6-$AP$5))</f>
        <v>3.7037037037037035E-2</v>
      </c>
      <c r="BB4">
        <f>(($AQ$5-$AP$4)/($AP$5-$AP$4))</f>
        <v>0.56521739130434778</v>
      </c>
      <c r="BC4">
        <f>(($AN$4-$AQ$4)/($AQ$5-$AQ$4))</f>
        <v>0.08</v>
      </c>
      <c r="BD4">
        <f>(($AO$5-$AQ$4)/($AQ$5-$AQ$4))</f>
        <v>0.44</v>
      </c>
      <c r="BE4">
        <f>(($AP$4-$AQ$4)/($AQ$5-$AQ$4))</f>
        <v>0.48</v>
      </c>
      <c r="BG4">
        <v>4</v>
      </c>
      <c r="BH4">
        <v>18</v>
      </c>
      <c r="BI4">
        <f>($BH$8-$BH$5)/200</f>
        <v>0.13</v>
      </c>
      <c r="BJ4">
        <f>($BH$186-$BH$127)/200</f>
        <v>1.75</v>
      </c>
      <c r="BK4">
        <f>COUNTA($Y:$Y)-1</f>
        <v>388</v>
      </c>
      <c r="BQ4">
        <f>(($AO$5-$AN$4)/($AN$5-$AN$4))</f>
        <v>0.39130434782608697</v>
      </c>
      <c r="BR4">
        <f>(($AP$4-$AN$4)/($AN$5-$AN$4))</f>
        <v>0.43478260869565216</v>
      </c>
      <c r="BS4">
        <f>(($AQ$5-$AN$5)/($AN$6-$AN$5))</f>
        <v>0</v>
      </c>
      <c r="BT4">
        <f>1-(($AN$4-$AO$4)/($AO$5-$AO$4))</f>
        <v>0.39130434782608692</v>
      </c>
      <c r="BU4">
        <f>(($AP$4-$AO$5)/($AO$6-$AO$5))</f>
        <v>0.04</v>
      </c>
      <c r="BV4">
        <f>1-(($AQ$4-$AO$4)/($AO$5-$AO$4))</f>
        <v>0.47826086956521741</v>
      </c>
      <c r="BW4">
        <f>1-(($AN$5-$AP$4)/($AP$5-$AP$4))</f>
        <v>0.43478260869565222</v>
      </c>
      <c r="BX4">
        <f>(($AO$6-$AP$5)/($AP$6-$AP$5))</f>
        <v>3.7037037037037035E-2</v>
      </c>
      <c r="BY4">
        <f>1-(($AQ$5-$AP$4)/($AP$5-$AP$4))</f>
        <v>0.43478260869565222</v>
      </c>
      <c r="BZ4">
        <f>(($AN$4-$AQ$4)/($AQ$5-$AQ$4))</f>
        <v>0.08</v>
      </c>
      <c r="CA4">
        <f>(($AO$5-$AQ$4)/($AQ$5-$AQ$4))</f>
        <v>0.44</v>
      </c>
      <c r="CB4">
        <f>(($AP$4-$AQ$4)/($AQ$5-$AQ$4))</f>
        <v>0.48</v>
      </c>
    </row>
    <row r="5" spans="1:80" x14ac:dyDescent="0.25">
      <c r="A5">
        <v>4</v>
      </c>
      <c r="D5">
        <v>247.102214</v>
      </c>
      <c r="E5" s="2">
        <v>2</v>
      </c>
      <c r="P5">
        <v>1</v>
      </c>
      <c r="Q5" t="str">
        <f t="shared" si="0"/>
        <v>2</v>
      </c>
      <c r="R5">
        <v>1</v>
      </c>
      <c r="T5" t="s">
        <v>288</v>
      </c>
      <c r="U5">
        <v>0</v>
      </c>
      <c r="V5">
        <f t="shared" si="1"/>
        <v>0</v>
      </c>
      <c r="X5" t="s">
        <v>283</v>
      </c>
      <c r="Y5" t="s">
        <v>264</v>
      </c>
      <c r="Z5" t="s">
        <v>250</v>
      </c>
      <c r="AD5" t="s">
        <v>250</v>
      </c>
      <c r="AF5" t="s">
        <v>252</v>
      </c>
      <c r="AI5" t="s">
        <v>209</v>
      </c>
      <c r="AJ5">
        <f>COUNTIF($P:$P,3)</f>
        <v>574</v>
      </c>
      <c r="AK5">
        <f>(AJ5/AJ7)*100</f>
        <v>22.248062015503876</v>
      </c>
      <c r="AL5">
        <f>(574/200)</f>
        <v>2.87</v>
      </c>
      <c r="AN5">
        <v>93</v>
      </c>
      <c r="AO5">
        <v>79</v>
      </c>
      <c r="AP5">
        <v>103</v>
      </c>
      <c r="AQ5">
        <v>93</v>
      </c>
      <c r="AR5">
        <v>749</v>
      </c>
      <c r="AT5">
        <f>(($AO$6-$AN$5)/($AN$6-$AN$5))</f>
        <v>0.47826086956521741</v>
      </c>
      <c r="AU5">
        <f>(($AP$5-$AN$5)/($AN$6-$AN$5))</f>
        <v>0.43478260869565216</v>
      </c>
      <c r="AV5">
        <f>(($AQ$6-$AN$6)/($AN$7-$AN$6))</f>
        <v>4.1666666666666664E-2</v>
      </c>
      <c r="AW5">
        <f>(($AN$5-$AO$5)/($AO$6-$AO$5))</f>
        <v>0.56000000000000005</v>
      </c>
      <c r="AX5">
        <f>(($AP$5-$AO$5)/($AO$6-$AO$5))</f>
        <v>0.96</v>
      </c>
      <c r="AY5">
        <f>(($AQ$5-$AO$5)/($AO$6-$AO$5))</f>
        <v>0.56000000000000005</v>
      </c>
      <c r="AZ5">
        <f>(($AN$6-$AP$5)/($AP$6-$AP$5))</f>
        <v>0.48148148148148145</v>
      </c>
      <c r="BA5">
        <f>(($AO$7-$AP$5)/($AP$6-$AP$5))</f>
        <v>0.88888888888888884</v>
      </c>
      <c r="BB5">
        <f>(($AQ$6-$AP$5)/($AP$6-$AP$5))</f>
        <v>0.51851851851851849</v>
      </c>
      <c r="BC5">
        <f>(($AN$5-$AQ$5)/($AQ$6-$AQ$5))</f>
        <v>0</v>
      </c>
      <c r="BD5">
        <f>(($AO$6-$AQ$5)/($AQ$6-$AQ$5))</f>
        <v>0.45833333333333331</v>
      </c>
      <c r="BE5">
        <f>(($AP$5-$AQ$5)/($AQ$6-$AQ$5))</f>
        <v>0.41666666666666669</v>
      </c>
      <c r="BG5">
        <v>1</v>
      </c>
      <c r="BH5">
        <v>19</v>
      </c>
      <c r="BI5">
        <f>($BH$9-$BH$6)/200</f>
        <v>6.5000000000000002E-2</v>
      </c>
      <c r="BJ5">
        <f>($BH$238-$BH$187)/200</f>
        <v>1.57</v>
      </c>
      <c r="BQ5">
        <f>(($AO$6-$AN$5)/($AN$6-$AN$5))</f>
        <v>0.47826086956521741</v>
      </c>
      <c r="BR5">
        <f>(($AP$5-$AN$5)/($AN$6-$AN$5))</f>
        <v>0.43478260869565216</v>
      </c>
      <c r="BS5">
        <f>(($AQ$6-$AN$6)/($AN$7-$AN$6))</f>
        <v>4.1666666666666664E-2</v>
      </c>
      <c r="BT5">
        <f>1-(($AN$5-$AO$5)/($AO$6-$AO$5))</f>
        <v>0.43999999999999995</v>
      </c>
      <c r="BU5">
        <f>1-(($AP$5-$AO$5)/($AO$6-$AO$5))</f>
        <v>4.0000000000000036E-2</v>
      </c>
      <c r="BV5">
        <f>1-(($AQ$5-$AO$5)/($AO$6-$AO$5))</f>
        <v>0.43999999999999995</v>
      </c>
      <c r="BW5">
        <f>(($AN$6-$AP$5)/($AP$6-$AP$5))</f>
        <v>0.48148148148148145</v>
      </c>
      <c r="BX5">
        <f>1-(($AO$7-$AP$5)/($AP$6-$AP$5))</f>
        <v>0.11111111111111116</v>
      </c>
      <c r="BY5">
        <f>1-(($AQ$6-$AP$5)/($AP$6-$AP$5))</f>
        <v>0.48148148148148151</v>
      </c>
      <c r="BZ5">
        <f>(($AN$5-$AQ$5)/($AQ$6-$AQ$5))</f>
        <v>0</v>
      </c>
      <c r="CA5">
        <f>(($AO$6-$AQ$5)/($AQ$6-$AQ$5))</f>
        <v>0.45833333333333331</v>
      </c>
      <c r="CB5">
        <f>(($AP$5-$AQ$5)/($AQ$6-$AQ$5))</f>
        <v>0.41666666666666669</v>
      </c>
    </row>
    <row r="6" spans="1:80" x14ac:dyDescent="0.25">
      <c r="A6">
        <v>5</v>
      </c>
      <c r="D6">
        <v>247.08584500000001</v>
      </c>
      <c r="E6" s="2">
        <v>2</v>
      </c>
      <c r="P6">
        <v>1</v>
      </c>
      <c r="Q6" t="str">
        <f t="shared" si="0"/>
        <v>2</v>
      </c>
      <c r="R6">
        <v>2</v>
      </c>
      <c r="T6" t="s">
        <v>289</v>
      </c>
      <c r="U6">
        <v>17</v>
      </c>
      <c r="V6">
        <f t="shared" si="1"/>
        <v>4.3814432989690717</v>
      </c>
      <c r="X6" t="s">
        <v>283</v>
      </c>
      <c r="Y6" t="s">
        <v>265</v>
      </c>
      <c r="Z6">
        <v>360</v>
      </c>
      <c r="AD6">
        <v>340</v>
      </c>
      <c r="AF6">
        <f>COUNTIF($R:$R,1)+COUNTIF($R:$R,2)</f>
        <v>207</v>
      </c>
      <c r="AI6" t="s">
        <v>210</v>
      </c>
      <c r="AJ6">
        <f>COUNTIF($P:$P,4)</f>
        <v>50</v>
      </c>
      <c r="AK6">
        <f>(AJ6/AJ7)*100</f>
        <v>1.9379844961240309</v>
      </c>
      <c r="AL6">
        <f>(50/200)</f>
        <v>0.25</v>
      </c>
      <c r="AN6">
        <v>116</v>
      </c>
      <c r="AO6">
        <v>104</v>
      </c>
      <c r="AP6">
        <v>130</v>
      </c>
      <c r="AQ6">
        <v>117</v>
      </c>
      <c r="AR6">
        <v>751</v>
      </c>
      <c r="AT6">
        <f>(($AO$7-$AN$6)/($AN$7-$AN$6))</f>
        <v>0.45833333333333331</v>
      </c>
      <c r="AU6">
        <f>(($AP$6-$AN$6)/($AN$7-$AN$6))</f>
        <v>0.58333333333333337</v>
      </c>
      <c r="AV6">
        <f>(($AQ$7-$AN$7)/($AN$8-$AN$7))</f>
        <v>8.3333333333333329E-2</v>
      </c>
      <c r="AW6">
        <f>(($AN$6-$AO$6)/($AO$7-$AO$6))</f>
        <v>0.52173913043478259</v>
      </c>
      <c r="AX6">
        <f>(($AP$6-$AO$7)/($AO$8-$AO$7))</f>
        <v>0.12</v>
      </c>
      <c r="AY6">
        <f>(($AQ$6-$AO$6)/($AO$7-$AO$6))</f>
        <v>0.56521739130434778</v>
      </c>
      <c r="AZ6">
        <f>(($AN$7-$AP$6)/($AP$7-$AP$6))</f>
        <v>0.43478260869565216</v>
      </c>
      <c r="BA6">
        <f>(($AO$8-$AP$6)/($AP$7-$AP$6))</f>
        <v>0.95652173913043481</v>
      </c>
      <c r="BB6">
        <f>(($AQ$7-$AP$6)/($AP$7-$AP$6))</f>
        <v>0.52173913043478259</v>
      </c>
      <c r="BC6">
        <f>(($AN$6-$AQ$5)/($AQ$6-$AQ$5))</f>
        <v>0.95833333333333337</v>
      </c>
      <c r="BD6">
        <f>(($AO$7-$AQ$6)/($AQ$7-$AQ$6))</f>
        <v>0.4</v>
      </c>
      <c r="BE6">
        <f>(($AP$6-$AQ$6)/($AQ$7-$AQ$6))</f>
        <v>0.52</v>
      </c>
      <c r="BG6">
        <v>2</v>
      </c>
      <c r="BH6">
        <v>32</v>
      </c>
      <c r="BI6">
        <f>($BH$10-$BH$7)/200</f>
        <v>0.115</v>
      </c>
      <c r="BJ6">
        <f>($BH$298-$BH$239)/200</f>
        <v>1.9450000000000001</v>
      </c>
      <c r="BQ6">
        <f>(($AO$7-$AN$6)/($AN$7-$AN$6))</f>
        <v>0.45833333333333331</v>
      </c>
      <c r="BR6">
        <f>1-(($AP$6-$AN$6)/($AN$7-$AN$6))</f>
        <v>0.41666666666666663</v>
      </c>
      <c r="BS6">
        <f>(($AQ$7-$AN$7)/($AN$8-$AN$7))</f>
        <v>8.3333333333333329E-2</v>
      </c>
      <c r="BT6">
        <f>1-(($AN$6-$AO$6)/($AO$7-$AO$6))</f>
        <v>0.47826086956521741</v>
      </c>
      <c r="BU6">
        <f>(($AP$6-$AO$7)/($AO$8-$AO$7))</f>
        <v>0.12</v>
      </c>
      <c r="BV6">
        <f>1-(($AQ$6-$AO$6)/($AO$7-$AO$6))</f>
        <v>0.43478260869565222</v>
      </c>
      <c r="BW6">
        <f>(($AN$7-$AP$6)/($AP$7-$AP$6))</f>
        <v>0.43478260869565216</v>
      </c>
      <c r="BX6">
        <f>1-(($AO$8-$AP$6)/($AP$7-$AP$6))</f>
        <v>4.3478260869565188E-2</v>
      </c>
      <c r="BY6">
        <f>1-(($AQ$7-$AP$6)/($AP$7-$AP$6))</f>
        <v>0.47826086956521741</v>
      </c>
      <c r="BZ6">
        <f>1-(($AN$6-$AQ$5)/($AQ$6-$AQ$5))</f>
        <v>4.166666666666663E-2</v>
      </c>
      <c r="CA6">
        <f>(($AO$7-$AQ$6)/($AQ$7-$AQ$6))</f>
        <v>0.4</v>
      </c>
      <c r="CB6">
        <f>1-(($AP$6-$AQ$6)/($AQ$7-$AQ$6))</f>
        <v>0.48</v>
      </c>
    </row>
    <row r="7" spans="1:80" x14ac:dyDescent="0.25">
      <c r="A7">
        <v>6</v>
      </c>
      <c r="D7">
        <v>247.08584500000001</v>
      </c>
      <c r="E7" s="2">
        <v>2</v>
      </c>
      <c r="P7">
        <v>1</v>
      </c>
      <c r="Q7" t="str">
        <f t="shared" si="0"/>
        <v>2</v>
      </c>
      <c r="R7">
        <v>3</v>
      </c>
      <c r="T7" t="s">
        <v>290</v>
      </c>
      <c r="U7">
        <v>304</v>
      </c>
      <c r="V7">
        <f t="shared" si="1"/>
        <v>78.350515463917532</v>
      </c>
      <c r="X7" t="s">
        <v>283</v>
      </c>
      <c r="Y7" t="s">
        <v>266</v>
      </c>
      <c r="AF7" t="s">
        <v>253</v>
      </c>
      <c r="AI7" t="s">
        <v>211</v>
      </c>
      <c r="AJ7">
        <f>COUNT($P:$P)</f>
        <v>2580</v>
      </c>
      <c r="AN7">
        <v>140</v>
      </c>
      <c r="AO7">
        <v>127</v>
      </c>
      <c r="AP7">
        <v>153</v>
      </c>
      <c r="AQ7">
        <v>142</v>
      </c>
      <c r="AR7">
        <v>1101</v>
      </c>
      <c r="AT7">
        <f>(($AO$8-$AN$7)/($AN$8-$AN$7))</f>
        <v>0.5</v>
      </c>
      <c r="AU7">
        <f>(($AP$7-$AN$7)/($AN$8-$AN$7))</f>
        <v>0.54166666666666663</v>
      </c>
      <c r="AV7">
        <f>(($AQ$8-$AN$8)/($AN$9-$AN$8))</f>
        <v>9.0909090909090912E-2</v>
      </c>
      <c r="AW7">
        <f>(($AN$7-$AO$7)/($AO$8-$AO$7))</f>
        <v>0.52</v>
      </c>
      <c r="AX7">
        <f>(($AP$7-$AO$8)/($AO$9-$AO$8))</f>
        <v>4.3478260869565216E-2</v>
      </c>
      <c r="AY7">
        <f>(($AQ$7-$AO$7)/($AO$8-$AO$7))</f>
        <v>0.6</v>
      </c>
      <c r="AZ7">
        <f>(($AN$8-$AP$7)/($AP$8-$AP$7))</f>
        <v>0.45833333333333331</v>
      </c>
      <c r="BA7">
        <f>(($AO$9-$AP$7)/($AP$8-$AP$7))</f>
        <v>0.91666666666666663</v>
      </c>
      <c r="BB7">
        <f>(($AQ$8-$AP$7)/($AP$8-$AP$7))</f>
        <v>0.54166666666666663</v>
      </c>
      <c r="BC7">
        <f>(($AN$7-$AQ$6)/($AQ$7-$AQ$6))</f>
        <v>0.92</v>
      </c>
      <c r="BD7">
        <f>(($AO$8-$AQ$7)/($AQ$8-$AQ$7))</f>
        <v>0.41666666666666669</v>
      </c>
      <c r="BE7">
        <f>(($AP$7-$AQ$7)/($AQ$8-$AQ$7))</f>
        <v>0.45833333333333331</v>
      </c>
      <c r="BG7">
        <v>3</v>
      </c>
      <c r="BH7">
        <v>33</v>
      </c>
      <c r="BI7">
        <f>($BH$11-$BH$8)/200</f>
        <v>7.0000000000000007E-2</v>
      </c>
      <c r="BJ7">
        <f>($BH$359-$BH$299)/200</f>
        <v>1.825</v>
      </c>
      <c r="BQ7">
        <f>(($AO$8-$AN$7)/($AN$8-$AN$7))</f>
        <v>0.5</v>
      </c>
      <c r="BR7">
        <f>1-(($AP$7-$AN$7)/($AN$8-$AN$7))</f>
        <v>0.45833333333333337</v>
      </c>
      <c r="BS7">
        <f>(($AQ$8-$AN$8)/($AN$9-$AN$8))</f>
        <v>9.0909090909090912E-2</v>
      </c>
      <c r="BT7">
        <f>1-(($AN$7-$AO$7)/($AO$8-$AO$7))</f>
        <v>0.48</v>
      </c>
      <c r="BU7">
        <f>(($AP$7-$AO$8)/($AO$9-$AO$8))</f>
        <v>4.3478260869565216E-2</v>
      </c>
      <c r="BV7">
        <f>1-(($AQ$7-$AO$7)/($AO$8-$AO$7))</f>
        <v>0.4</v>
      </c>
      <c r="BW7">
        <f>(($AN$8-$AP$7)/($AP$8-$AP$7))</f>
        <v>0.45833333333333331</v>
      </c>
      <c r="BX7">
        <f>1-(($AO$9-$AP$7)/($AP$8-$AP$7))</f>
        <v>8.333333333333337E-2</v>
      </c>
      <c r="BY7">
        <f>1-(($AQ$8-$AP$7)/($AP$8-$AP$7))</f>
        <v>0.45833333333333337</v>
      </c>
      <c r="BZ7">
        <f>1-(($AN$7-$AQ$6)/($AQ$7-$AQ$6))</f>
        <v>7.999999999999996E-2</v>
      </c>
      <c r="CA7">
        <f>(($AO$8-$AQ$7)/($AQ$8-$AQ$7))</f>
        <v>0.41666666666666669</v>
      </c>
      <c r="CB7">
        <f>(($AP$7-$AQ$7)/($AQ$8-$AQ$7))</f>
        <v>0.45833333333333331</v>
      </c>
    </row>
    <row r="8" spans="1:80" x14ac:dyDescent="0.25">
      <c r="A8">
        <v>7</v>
      </c>
      <c r="D8">
        <v>247.08584500000001</v>
      </c>
      <c r="E8" s="2">
        <v>2</v>
      </c>
      <c r="P8">
        <v>1</v>
      </c>
      <c r="Q8" t="str">
        <f t="shared" si="0"/>
        <v>2</v>
      </c>
      <c r="R8">
        <v>1</v>
      </c>
      <c r="T8" t="s">
        <v>291</v>
      </c>
      <c r="U8">
        <v>0</v>
      </c>
      <c r="V8">
        <f t="shared" si="1"/>
        <v>0</v>
      </c>
      <c r="X8" t="s">
        <v>281</v>
      </c>
      <c r="Y8">
        <v>4234</v>
      </c>
      <c r="AB8" t="s">
        <v>283</v>
      </c>
      <c r="AC8" t="str">
        <f>CONCATENATE($R8,$R9,$R10,$R11)</f>
        <v>1423</v>
      </c>
      <c r="AF8">
        <f>COUNTIF($R:$R,3)+COUNTIF($R:$R,4)</f>
        <v>182</v>
      </c>
      <c r="AN8">
        <v>164</v>
      </c>
      <c r="AO8">
        <v>152</v>
      </c>
      <c r="AP8">
        <v>177</v>
      </c>
      <c r="AQ8">
        <v>166</v>
      </c>
      <c r="AR8">
        <v>1203</v>
      </c>
      <c r="AT8">
        <f>(($AO$9-$AN$8)/($AN$9-$AN$8))</f>
        <v>0.5</v>
      </c>
      <c r="AU8">
        <f>(($AP$8-$AN$8)/($AN$9-$AN$8))</f>
        <v>0.59090909090909094</v>
      </c>
      <c r="AV8">
        <f>(($AQ$9-$AN$9)/($AN$10-$AN$9))</f>
        <v>9.0909090909090912E-2</v>
      </c>
      <c r="AW8">
        <f>(($AN$8-$AO$8)/($AO$9-$AO$8))</f>
        <v>0.52173913043478259</v>
      </c>
      <c r="AX8">
        <f>(($AP$8-$AO$9)/($AO$10-$AO$9))</f>
        <v>9.0909090909090912E-2</v>
      </c>
      <c r="AY8">
        <f>(($AQ$8-$AO$8)/($AO$9-$AO$8))</f>
        <v>0.60869565217391308</v>
      </c>
      <c r="AZ8">
        <f>(($AN$9-$AP$8)/($AP$9-$AP$8))</f>
        <v>0.40909090909090912</v>
      </c>
      <c r="BA8">
        <f>(($AO$10-$AP$8)/($AP$9-$AP$8))</f>
        <v>0.90909090909090906</v>
      </c>
      <c r="BB8">
        <f>(($AQ$9-$AP$8)/($AP$9-$AP$8))</f>
        <v>0.5</v>
      </c>
      <c r="BC8">
        <f>(($AN$8-$AQ$7)/($AQ$8-$AQ$7))</f>
        <v>0.91666666666666663</v>
      </c>
      <c r="BD8">
        <f>(($AO$9-$AQ$8)/($AQ$9-$AQ$8))</f>
        <v>0.40909090909090912</v>
      </c>
      <c r="BE8">
        <f>(($AP$8-$AQ$8)/($AQ$9-$AQ$8))</f>
        <v>0.5</v>
      </c>
      <c r="BG8">
        <v>1</v>
      </c>
      <c r="BH8">
        <v>45</v>
      </c>
      <c r="BI8">
        <f>($BH$12-$BH$9)/200</f>
        <v>0.115</v>
      </c>
      <c r="BJ8">
        <f>($BH$424-$BH$360)/200</f>
        <v>2.125</v>
      </c>
      <c r="BQ8">
        <f>(($AO$9-$AN$8)/($AN$9-$AN$8))</f>
        <v>0.5</v>
      </c>
      <c r="BR8">
        <f>1-(($AP$8-$AN$8)/($AN$9-$AN$8))</f>
        <v>0.40909090909090906</v>
      </c>
      <c r="BS8">
        <f>(($AQ$9-$AN$9)/($AN$10-$AN$9))</f>
        <v>9.0909090909090912E-2</v>
      </c>
      <c r="BT8">
        <f>1-(($AN$8-$AO$8)/($AO$9-$AO$8))</f>
        <v>0.47826086956521741</v>
      </c>
      <c r="BU8">
        <f>(($AP$8-$AO$9)/($AO$10-$AO$9))</f>
        <v>9.0909090909090912E-2</v>
      </c>
      <c r="BV8">
        <f>1-(($AQ$8-$AO$8)/($AO$9-$AO$8))</f>
        <v>0.39130434782608692</v>
      </c>
      <c r="BW8">
        <f>(($AN$9-$AP$8)/($AP$9-$AP$8))</f>
        <v>0.40909090909090912</v>
      </c>
      <c r="BX8">
        <f>1-(($AO$10-$AP$8)/($AP$9-$AP$8))</f>
        <v>9.0909090909090939E-2</v>
      </c>
      <c r="BY8">
        <f>(($AQ$9-$AP$8)/($AP$9-$AP$8))</f>
        <v>0.5</v>
      </c>
      <c r="BZ8">
        <f>1-(($AN$8-$AQ$7)/($AQ$8-$AQ$7))</f>
        <v>8.333333333333337E-2</v>
      </c>
      <c r="CA8">
        <f>(($AO$9-$AQ$8)/($AQ$9-$AQ$8))</f>
        <v>0.40909090909090912</v>
      </c>
      <c r="CB8">
        <f>(($AP$8-$AQ$8)/($AQ$9-$AQ$8))</f>
        <v>0.5</v>
      </c>
    </row>
    <row r="9" spans="1:80" x14ac:dyDescent="0.25">
      <c r="A9">
        <v>8</v>
      </c>
      <c r="D9">
        <v>247.08584500000001</v>
      </c>
      <c r="E9" s="2">
        <v>2</v>
      </c>
      <c r="P9">
        <v>1</v>
      </c>
      <c r="Q9" t="str">
        <f t="shared" si="0"/>
        <v>2</v>
      </c>
      <c r="R9">
        <v>4</v>
      </c>
      <c r="T9" t="s">
        <v>281</v>
      </c>
      <c r="U9">
        <v>28</v>
      </c>
      <c r="V9">
        <f t="shared" si="1"/>
        <v>7.216494845360824</v>
      </c>
      <c r="X9" t="s">
        <v>282</v>
      </c>
      <c r="Y9">
        <v>2341</v>
      </c>
      <c r="AF9" t="s">
        <v>254</v>
      </c>
      <c r="AN9">
        <v>186</v>
      </c>
      <c r="AO9">
        <v>175</v>
      </c>
      <c r="AP9">
        <v>199</v>
      </c>
      <c r="AQ9">
        <v>188</v>
      </c>
      <c r="AR9">
        <v>1517</v>
      </c>
      <c r="AT9">
        <f>(($AO$10-$AN$9)/($AN$10-$AN$9))</f>
        <v>0.5</v>
      </c>
      <c r="AU9">
        <f>(($AP$9-$AN$9)/($AN$10-$AN$9))</f>
        <v>0.59090909090909094</v>
      </c>
      <c r="AV9">
        <f>(($AQ$10-$AN$10)/($AN$11-$AN$10))</f>
        <v>0.13043478260869565</v>
      </c>
      <c r="AW9">
        <f>(($AN$9-$AO$9)/($AO$10-$AO$9))</f>
        <v>0.5</v>
      </c>
      <c r="AX9">
        <f>(($AP$9-$AO$10)/($AO$11-$AO$10))</f>
        <v>8.6956521739130432E-2</v>
      </c>
      <c r="AY9">
        <f>(($AQ$9-$AO$9)/($AO$10-$AO$9))</f>
        <v>0.59090909090909094</v>
      </c>
      <c r="AZ9">
        <f>(($AN$10-$AP$9)/($AP$10-$AP$9))</f>
        <v>0.40909090909090912</v>
      </c>
      <c r="BA9">
        <f>(($AO$11-$AP$9)/($AP$10-$AP$9))</f>
        <v>0.95454545454545459</v>
      </c>
      <c r="BB9">
        <f>(($AQ$10-$AP$9)/($AP$10-$AP$9))</f>
        <v>0.54545454545454541</v>
      </c>
      <c r="BC9">
        <f>(($AN$9-$AQ$8)/($AQ$9-$AQ$8))</f>
        <v>0.90909090909090906</v>
      </c>
      <c r="BD9">
        <f>(($AO$10-$AQ$9)/($AQ$10-$AQ$9))</f>
        <v>0.39130434782608697</v>
      </c>
      <c r="BE9">
        <f>(($AP$9-$AQ$9)/($AQ$10-$AQ$9))</f>
        <v>0.47826086956521741</v>
      </c>
      <c r="BG9">
        <v>4</v>
      </c>
      <c r="BH9">
        <v>45</v>
      </c>
      <c r="BI9">
        <f>($BH$13-$BH$10)/200</f>
        <v>7.0000000000000007E-2</v>
      </c>
      <c r="BQ9">
        <f>(($AO$10-$AN$9)/($AN$10-$AN$9))</f>
        <v>0.5</v>
      </c>
      <c r="BR9">
        <f>1-(($AP$9-$AN$9)/($AN$10-$AN$9))</f>
        <v>0.40909090909090906</v>
      </c>
      <c r="BS9">
        <f>(($AQ$10-$AN$10)/($AN$11-$AN$10))</f>
        <v>0.13043478260869565</v>
      </c>
      <c r="BT9">
        <f>(($AN$9-$AO$9)/($AO$10-$AO$9))</f>
        <v>0.5</v>
      </c>
      <c r="BU9">
        <f>(($AP$9-$AO$10)/($AO$11-$AO$10))</f>
        <v>8.6956521739130432E-2</v>
      </c>
      <c r="BV9">
        <f>1-(($AQ$9-$AO$9)/($AO$10-$AO$9))</f>
        <v>0.40909090909090906</v>
      </c>
      <c r="BW9">
        <f>(($AN$10-$AP$9)/($AP$10-$AP$9))</f>
        <v>0.40909090909090912</v>
      </c>
      <c r="BX9">
        <f>1-(($AO$11-$AP$9)/($AP$10-$AP$9))</f>
        <v>4.5454545454545414E-2</v>
      </c>
      <c r="BY9">
        <f>1-(($AQ$10-$AP$9)/($AP$10-$AP$9))</f>
        <v>0.45454545454545459</v>
      </c>
      <c r="BZ9">
        <f>1-(($AN$9-$AQ$8)/($AQ$9-$AQ$8))</f>
        <v>9.0909090909090939E-2</v>
      </c>
      <c r="CA9">
        <f>(($AO$10-$AQ$9)/($AQ$10-$AQ$9))</f>
        <v>0.39130434782608697</v>
      </c>
      <c r="CB9">
        <f>(($AP$9-$AQ$9)/($AQ$10-$AQ$9))</f>
        <v>0.47826086956521741</v>
      </c>
    </row>
    <row r="10" spans="1:80" x14ac:dyDescent="0.25">
      <c r="A10">
        <v>9</v>
      </c>
      <c r="D10">
        <v>247.08584500000001</v>
      </c>
      <c r="E10" s="2">
        <v>2</v>
      </c>
      <c r="P10">
        <v>1</v>
      </c>
      <c r="Q10" t="str">
        <f t="shared" si="0"/>
        <v>2</v>
      </c>
      <c r="R10">
        <v>2</v>
      </c>
      <c r="X10" t="s">
        <v>282</v>
      </c>
      <c r="Y10">
        <v>3412</v>
      </c>
      <c r="AF10">
        <v>20</v>
      </c>
      <c r="AN10">
        <v>208</v>
      </c>
      <c r="AO10">
        <v>197</v>
      </c>
      <c r="AP10">
        <v>221</v>
      </c>
      <c r="AQ10">
        <v>211</v>
      </c>
      <c r="AR10">
        <v>1519</v>
      </c>
      <c r="AT10">
        <f>(($AO$11-$AN$10)/($AN$11-$AN$10))</f>
        <v>0.52173913043478259</v>
      </c>
      <c r="AU10">
        <f>(($AP$10-$AN$10)/($AN$11-$AN$10))</f>
        <v>0.56521739130434778</v>
      </c>
      <c r="AV10">
        <f>(($AQ$11-$AN$11)/($AN$12-$AN$11))</f>
        <v>0.13043478260869565</v>
      </c>
      <c r="AW10">
        <f>(($AN$10-$AO$10)/($AO$11-$AO$10))</f>
        <v>0.47826086956521741</v>
      </c>
      <c r="AX10">
        <f>(($AP$10-$AO$11)/($AO$12-$AO$11))</f>
        <v>4.3478260869565216E-2</v>
      </c>
      <c r="AY10">
        <f>(($AQ$10-$AO$10)/($AO$11-$AO$10))</f>
        <v>0.60869565217391308</v>
      </c>
      <c r="AZ10">
        <f>(($AN$11-$AP$10)/($AP$11-$AP$10))</f>
        <v>0.43478260869565216</v>
      </c>
      <c r="BA10">
        <f>(($AO$12-$AP$10)/($AP$11-$AP$10))</f>
        <v>0.95652173913043481</v>
      </c>
      <c r="BB10">
        <f>(($AQ$11-$AP$10)/($AP$11-$AP$10))</f>
        <v>0.56521739130434778</v>
      </c>
      <c r="BC10">
        <f>(($AN$10-$AQ$9)/($AQ$10-$AQ$9))</f>
        <v>0.86956521739130432</v>
      </c>
      <c r="BD10">
        <f>(($AO$11-$AQ$10)/($AQ$11-$AQ$10))</f>
        <v>0.39130434782608697</v>
      </c>
      <c r="BE10">
        <f>(($AP$10-$AQ$10)/($AQ$11-$AQ$10))</f>
        <v>0.43478260869565216</v>
      </c>
      <c r="BG10">
        <v>2</v>
      </c>
      <c r="BH10">
        <v>56</v>
      </c>
      <c r="BI10">
        <f>($BH$14-$BH$11)/200</f>
        <v>0.1</v>
      </c>
      <c r="BQ10">
        <f>1-(($AO$11-$AN$10)/($AN$11-$AN$10))</f>
        <v>0.47826086956521741</v>
      </c>
      <c r="BR10">
        <f>1-(($AP$10-$AN$10)/($AN$11-$AN$10))</f>
        <v>0.43478260869565222</v>
      </c>
      <c r="BS10">
        <f>(($AQ$11-$AN$11)/($AN$12-$AN$11))</f>
        <v>0.13043478260869565</v>
      </c>
      <c r="BT10">
        <f>(($AN$10-$AO$10)/($AO$11-$AO$10))</f>
        <v>0.47826086956521741</v>
      </c>
      <c r="BU10">
        <f>(($AP$10-$AO$11)/($AO$12-$AO$11))</f>
        <v>4.3478260869565216E-2</v>
      </c>
      <c r="BV10">
        <f>1-(($AQ$10-$AO$10)/($AO$11-$AO$10))</f>
        <v>0.39130434782608692</v>
      </c>
      <c r="BW10">
        <f>(($AN$11-$AP$10)/($AP$11-$AP$10))</f>
        <v>0.43478260869565216</v>
      </c>
      <c r="BX10">
        <f>1-(($AO$12-$AP$10)/($AP$11-$AP$10))</f>
        <v>4.3478260869565188E-2</v>
      </c>
      <c r="BY10">
        <f>1-(($AQ$11-$AP$10)/($AP$11-$AP$10))</f>
        <v>0.43478260869565222</v>
      </c>
      <c r="BZ10">
        <f>1-(($AN$10-$AQ$9)/($AQ$10-$AQ$9))</f>
        <v>0.13043478260869568</v>
      </c>
      <c r="CA10">
        <f>(($AO$11-$AQ$10)/($AQ$11-$AQ$10))</f>
        <v>0.39130434782608697</v>
      </c>
      <c r="CB10">
        <f>(($AP$10-$AQ$10)/($AQ$11-$AQ$10))</f>
        <v>0.43478260869565216</v>
      </c>
    </row>
    <row r="11" spans="1:80" x14ac:dyDescent="0.25">
      <c r="A11">
        <v>10</v>
      </c>
      <c r="D11">
        <v>247.08584500000001</v>
      </c>
      <c r="E11" s="2">
        <v>2</v>
      </c>
      <c r="P11">
        <v>1</v>
      </c>
      <c r="Q11" t="str">
        <f t="shared" si="0"/>
        <v>2</v>
      </c>
      <c r="R11">
        <v>3</v>
      </c>
      <c r="X11" t="s">
        <v>282</v>
      </c>
      <c r="Y11">
        <v>4123</v>
      </c>
      <c r="AF11" t="s">
        <v>255</v>
      </c>
      <c r="AN11">
        <v>231</v>
      </c>
      <c r="AO11">
        <v>220</v>
      </c>
      <c r="AP11">
        <v>244</v>
      </c>
      <c r="AQ11">
        <v>234</v>
      </c>
      <c r="AR11">
        <v>1908</v>
      </c>
      <c r="AT11">
        <f>(($AO$12-$AN$11)/($AN$12-$AN$11))</f>
        <v>0.52173913043478259</v>
      </c>
      <c r="AU11">
        <f>(($AP$11-$AN$11)/($AN$12-$AN$11))</f>
        <v>0.56521739130434778</v>
      </c>
      <c r="AV11">
        <f>(($AQ$12-$AN$12)/($AN$13-$AN$12))</f>
        <v>4.5454545454545456E-2</v>
      </c>
      <c r="AW11">
        <f>(($AN$11-$AO$11)/($AO$12-$AO$11))</f>
        <v>0.47826086956521741</v>
      </c>
      <c r="AX11">
        <f>(($AP$11-$AO$12)/($AO$13-$AO$12))</f>
        <v>4.7619047619047616E-2</v>
      </c>
      <c r="AY11">
        <f>(($AQ$11-$AO$11)/($AO$12-$AO$11))</f>
        <v>0.60869565217391308</v>
      </c>
      <c r="AZ11">
        <f>(($AN$12-$AP$11)/($AP$12-$AP$11))</f>
        <v>0.45454545454545453</v>
      </c>
      <c r="BA11">
        <f>(($AO$13-$AP$11)/($AP$12-$AP$11))</f>
        <v>0.90909090909090906</v>
      </c>
      <c r="BB11">
        <f>(($AQ$12-$AP$11)/($AP$12-$AP$11))</f>
        <v>0.5</v>
      </c>
      <c r="BC11">
        <f>(($AN$11-$AQ$10)/($AQ$11-$AQ$10))</f>
        <v>0.86956521739130432</v>
      </c>
      <c r="BD11">
        <f>(($AO$12-$AQ$11)/($AQ$12-$AQ$11))</f>
        <v>0.42857142857142855</v>
      </c>
      <c r="BE11">
        <f>(($AP$11-$AQ$11)/($AQ$12-$AQ$11))</f>
        <v>0.47619047619047616</v>
      </c>
      <c r="BG11">
        <v>3</v>
      </c>
      <c r="BH11">
        <v>59</v>
      </c>
      <c r="BI11">
        <f>($BH$15-$BH$12)/200</f>
        <v>0.06</v>
      </c>
      <c r="BQ11">
        <f>1-(($AO$12-$AN$11)/($AN$12-$AN$11))</f>
        <v>0.47826086956521741</v>
      </c>
      <c r="BR11">
        <f>1-(($AP$11-$AN$11)/($AN$12-$AN$11))</f>
        <v>0.43478260869565222</v>
      </c>
      <c r="BS11">
        <f>(($AQ$12-$AN$12)/($AN$13-$AN$12))</f>
        <v>4.5454545454545456E-2</v>
      </c>
      <c r="BT11">
        <f>(($AN$11-$AO$11)/($AO$12-$AO$11))</f>
        <v>0.47826086956521741</v>
      </c>
      <c r="BU11">
        <f>(($AP$11-$AO$12)/($AO$13-$AO$12))</f>
        <v>4.7619047619047616E-2</v>
      </c>
      <c r="BV11">
        <f>1-(($AQ$11-$AO$11)/($AO$12-$AO$11))</f>
        <v>0.39130434782608692</v>
      </c>
      <c r="BW11">
        <f>(($AN$12-$AP$11)/($AP$12-$AP$11))</f>
        <v>0.45454545454545453</v>
      </c>
      <c r="BX11">
        <f>1-(($AO$13-$AP$11)/($AP$12-$AP$11))</f>
        <v>9.0909090909090939E-2</v>
      </c>
      <c r="BY11">
        <f>(($AQ$12-$AP$11)/($AP$12-$AP$11))</f>
        <v>0.5</v>
      </c>
      <c r="BZ11">
        <f>1-(($AN$11-$AQ$10)/($AQ$11-$AQ$10))</f>
        <v>0.13043478260869568</v>
      </c>
      <c r="CA11">
        <f>(($AO$12-$AQ$11)/($AQ$12-$AQ$11))</f>
        <v>0.42857142857142855</v>
      </c>
      <c r="CB11">
        <f>(($AP$11-$AQ$11)/($AQ$12-$AQ$11))</f>
        <v>0.47619047619047616</v>
      </c>
    </row>
    <row r="12" spans="1:80" x14ac:dyDescent="0.25">
      <c r="A12">
        <v>11</v>
      </c>
      <c r="D12">
        <v>247.08584500000001</v>
      </c>
      <c r="E12" s="2">
        <v>2</v>
      </c>
      <c r="P12">
        <v>1</v>
      </c>
      <c r="Q12" t="str">
        <f t="shared" si="0"/>
        <v>2</v>
      </c>
      <c r="R12" t="s">
        <v>233</v>
      </c>
      <c r="X12" t="s">
        <v>281</v>
      </c>
      <c r="Y12" t="s">
        <v>263</v>
      </c>
      <c r="AF12">
        <v>5</v>
      </c>
      <c r="AN12">
        <v>254</v>
      </c>
      <c r="AO12">
        <v>243</v>
      </c>
      <c r="AP12">
        <v>266</v>
      </c>
      <c r="AQ12">
        <v>255</v>
      </c>
      <c r="AR12">
        <v>1910</v>
      </c>
      <c r="AT12">
        <f>(($AO$13-$AN$12)/($AN$13-$AN$12))</f>
        <v>0.45454545454545453</v>
      </c>
      <c r="AU12">
        <f>(($AP$12-$AN$12)/($AN$13-$AN$12))</f>
        <v>0.54545454545454541</v>
      </c>
      <c r="AV12">
        <f>(($AQ$13-$AN$13)/($AN$14-$AN$13))</f>
        <v>0.16</v>
      </c>
      <c r="AW12">
        <f>(($AN$12-$AO$12)/($AO$13-$AO$12))</f>
        <v>0.52380952380952384</v>
      </c>
      <c r="AX12">
        <f>(($AP$12-$AO$13)/($AO$14-$AO$13))</f>
        <v>8.6956521739130432E-2</v>
      </c>
      <c r="AY12">
        <f>(($AQ$12-$AO$12)/($AO$13-$AO$12))</f>
        <v>0.5714285714285714</v>
      </c>
      <c r="AZ12">
        <f>(($AN$13-$AP$12)/($AP$13-$AP$12))</f>
        <v>0.37037037037037035</v>
      </c>
      <c r="BA12">
        <f>(($AO$14-$AP$12)/($AP$13-$AP$12))</f>
        <v>0.77777777777777779</v>
      </c>
      <c r="BB12">
        <f>(($AQ$13-$AP$12)/($AP$13-$AP$12))</f>
        <v>0.51851851851851849</v>
      </c>
      <c r="BC12">
        <f>(($AN$12-$AQ$11)/($AQ$12-$AQ$11))</f>
        <v>0.95238095238095233</v>
      </c>
      <c r="BD12">
        <f>(($AO$13-$AQ$12)/($AQ$13-$AQ$12))</f>
        <v>0.36</v>
      </c>
      <c r="BE12">
        <f>(($AP$12-$AQ$12)/($AQ$13-$AQ$12))</f>
        <v>0.44</v>
      </c>
      <c r="BG12" t="s">
        <v>233</v>
      </c>
      <c r="BH12">
        <v>68</v>
      </c>
      <c r="BI12">
        <f>($BH$16-$BH$13)/200</f>
        <v>0.115</v>
      </c>
      <c r="BQ12">
        <f>(($AO$13-$AN$12)/($AN$13-$AN$12))</f>
        <v>0.45454545454545453</v>
      </c>
      <c r="BR12">
        <f>1-(($AP$12-$AN$12)/($AN$13-$AN$12))</f>
        <v>0.45454545454545459</v>
      </c>
      <c r="BS12">
        <f>(($AQ$13-$AN$13)/($AN$14-$AN$13))</f>
        <v>0.16</v>
      </c>
      <c r="BT12">
        <f>1-(($AN$12-$AO$12)/($AO$13-$AO$12))</f>
        <v>0.47619047619047616</v>
      </c>
      <c r="BU12">
        <f>(($AP$12-$AO$13)/($AO$14-$AO$13))</f>
        <v>8.6956521739130432E-2</v>
      </c>
      <c r="BV12">
        <f>1-(($AQ$12-$AO$12)/($AO$13-$AO$12))</f>
        <v>0.4285714285714286</v>
      </c>
      <c r="BW12">
        <f>(($AN$13-$AP$12)/($AP$13-$AP$12))</f>
        <v>0.37037037037037035</v>
      </c>
      <c r="BX12">
        <f>1-(($AO$14-$AP$12)/($AP$13-$AP$12))</f>
        <v>0.22222222222222221</v>
      </c>
      <c r="BY12">
        <f>1-(($AQ$13-$AP$12)/($AP$13-$AP$12))</f>
        <v>0.48148148148148151</v>
      </c>
      <c r="BZ12">
        <f>1-(($AN$12-$AQ$11)/($AQ$12-$AQ$11))</f>
        <v>4.7619047619047672E-2</v>
      </c>
      <c r="CA12">
        <f>(($AO$13-$AQ$12)/($AQ$13-$AQ$12))</f>
        <v>0.36</v>
      </c>
      <c r="CB12">
        <f>(($AP$12-$AQ$12)/($AQ$13-$AQ$12))</f>
        <v>0.44</v>
      </c>
    </row>
    <row r="13" spans="1:80" x14ac:dyDescent="0.25">
      <c r="A13">
        <v>12</v>
      </c>
      <c r="D13">
        <v>247.08584500000001</v>
      </c>
      <c r="E13" s="2">
        <v>2</v>
      </c>
      <c r="P13">
        <v>1</v>
      </c>
      <c r="Q13" t="str">
        <f t="shared" si="0"/>
        <v>2</v>
      </c>
      <c r="R13">
        <v>1</v>
      </c>
      <c r="X13" t="s">
        <v>283</v>
      </c>
      <c r="Y13">
        <v>2314</v>
      </c>
      <c r="AF13" t="s">
        <v>256</v>
      </c>
      <c r="AN13">
        <v>276</v>
      </c>
      <c r="AO13">
        <v>264</v>
      </c>
      <c r="AP13">
        <v>293</v>
      </c>
      <c r="AQ13">
        <v>280</v>
      </c>
      <c r="AR13">
        <v>2275</v>
      </c>
      <c r="AT13">
        <f>(($AO$14-$AN$13)/($AN$14-$AN$13))</f>
        <v>0.44</v>
      </c>
      <c r="AU13">
        <f>(($AP$13-$AN$13)/($AN$14-$AN$13))</f>
        <v>0.68</v>
      </c>
      <c r="AV13">
        <f>(($AQ$14-$AN$14)/($AN$15-$AN$14))</f>
        <v>0.17857142857142858</v>
      </c>
      <c r="AW13">
        <f>(($AN$13-$AO$13)/($AO$14-$AO$13))</f>
        <v>0.52173913043478259</v>
      </c>
      <c r="AX13">
        <f>(($AP$13-$AO$14)/($AO$15-$AO$14))</f>
        <v>0.22222222222222221</v>
      </c>
      <c r="AY13">
        <f>(($AQ$13-$AO$13)/($AO$14-$AO$13))</f>
        <v>0.69565217391304346</v>
      </c>
      <c r="AZ13">
        <f>(($AN$14-$AP$13)/($AP$14-$AP$13))</f>
        <v>0.29629629629629628</v>
      </c>
      <c r="BA13">
        <f>(($AO$15-$AP$13)/($AP$14-$AP$13))</f>
        <v>0.77777777777777779</v>
      </c>
      <c r="BB13">
        <f>(($AQ$14-$AP$13)/($AP$14-$AP$13))</f>
        <v>0.48148148148148145</v>
      </c>
      <c r="BC13">
        <f>(($AN$13-$AQ$12)/($AQ$13-$AQ$12))</f>
        <v>0.84</v>
      </c>
      <c r="BD13">
        <f>(($AO$14-$AQ$13)/($AQ$14-$AQ$13))</f>
        <v>0.26923076923076922</v>
      </c>
      <c r="BE13">
        <f>(($AP$13-$AQ$13)/($AQ$14-$AQ$13))</f>
        <v>0.5</v>
      </c>
      <c r="BG13">
        <v>1</v>
      </c>
      <c r="BH13">
        <v>70</v>
      </c>
      <c r="BI13">
        <f>($BH$17-$BH$14)/200</f>
        <v>7.0000000000000007E-2</v>
      </c>
      <c r="BQ13">
        <f>(($AO$14-$AN$13)/($AN$14-$AN$13))</f>
        <v>0.44</v>
      </c>
      <c r="BR13">
        <f>1-(($AP$13-$AN$13)/($AN$14-$AN$13))</f>
        <v>0.31999999999999995</v>
      </c>
      <c r="BS13">
        <f>(($AQ$14-$AN$14)/($AN$15-$AN$14))</f>
        <v>0.17857142857142858</v>
      </c>
      <c r="BT13">
        <f>1-(($AN$13-$AO$13)/($AO$14-$AO$13))</f>
        <v>0.47826086956521741</v>
      </c>
      <c r="BU13">
        <f>(($AP$13-$AO$14)/($AO$15-$AO$14))</f>
        <v>0.22222222222222221</v>
      </c>
      <c r="BV13">
        <f>1-(($AQ$13-$AO$13)/($AO$14-$AO$13))</f>
        <v>0.30434782608695654</v>
      </c>
      <c r="BW13">
        <f>(($AN$14-$AP$13)/($AP$14-$AP$13))</f>
        <v>0.29629629629629628</v>
      </c>
      <c r="BX13">
        <f>1-(($AO$15-$AP$13)/($AP$14-$AP$13))</f>
        <v>0.22222222222222221</v>
      </c>
      <c r="BY13">
        <f>(($AQ$14-$AP$13)/($AP$14-$AP$13))</f>
        <v>0.48148148148148145</v>
      </c>
      <c r="BZ13">
        <f>1-(($AN$13-$AQ$12)/($AQ$13-$AQ$12))</f>
        <v>0.16000000000000003</v>
      </c>
      <c r="CA13">
        <f>(($AO$14-$AQ$13)/($AQ$14-$AQ$13))</f>
        <v>0.26923076923076922</v>
      </c>
      <c r="CB13">
        <f>(($AP$13-$AQ$13)/($AQ$14-$AQ$13))</f>
        <v>0.5</v>
      </c>
    </row>
    <row r="14" spans="1:80" x14ac:dyDescent="0.25">
      <c r="A14">
        <v>13</v>
      </c>
      <c r="D14">
        <v>247.08584500000001</v>
      </c>
      <c r="E14" s="2">
        <v>2</v>
      </c>
      <c r="P14">
        <v>1</v>
      </c>
      <c r="Q14" t="str">
        <f t="shared" si="0"/>
        <v>2</v>
      </c>
      <c r="R14">
        <v>2</v>
      </c>
      <c r="X14" t="s">
        <v>281</v>
      </c>
      <c r="Y14">
        <v>3143</v>
      </c>
      <c r="AF14">
        <v>15</v>
      </c>
      <c r="AN14">
        <v>301</v>
      </c>
      <c r="AO14">
        <v>287</v>
      </c>
      <c r="AP14">
        <v>320</v>
      </c>
      <c r="AQ14">
        <v>306</v>
      </c>
      <c r="AR14">
        <v>2277</v>
      </c>
      <c r="AT14">
        <f>(($AO$15-$AN$14)/($AN$15-$AN$14))</f>
        <v>0.4642857142857143</v>
      </c>
      <c r="AU14">
        <f>(($AP$14-$AN$14)/($AN$15-$AN$14))</f>
        <v>0.6785714285714286</v>
      </c>
      <c r="AV14">
        <f>(($AQ$15-$AN$15)/($AN$16-$AN$15))</f>
        <v>0.17241379310344829</v>
      </c>
      <c r="AW14">
        <f>(($AN$14-$AO$14)/($AO$15-$AO$14))</f>
        <v>0.51851851851851849</v>
      </c>
      <c r="AX14">
        <f>(($AP$14-$AO$15)/($AO$16-$AO$15))</f>
        <v>0.22222222222222221</v>
      </c>
      <c r="AY14">
        <f>(($AQ$14-$AO$14)/($AO$15-$AO$14))</f>
        <v>0.70370370370370372</v>
      </c>
      <c r="AZ14">
        <f>(($AN$15-$AP$14)/($AP$15-$AP$14))</f>
        <v>0.31034482758620691</v>
      </c>
      <c r="BA14">
        <f>(($AO$16-$AP$14)/($AP$15-$AP$14))</f>
        <v>0.72413793103448276</v>
      </c>
      <c r="BB14">
        <f>(($AQ$15-$AP$14)/($AP$15-$AP$14))</f>
        <v>0.48275862068965519</v>
      </c>
      <c r="BC14">
        <f>(($AN$14-$AQ$13)/($AQ$14-$AQ$13))</f>
        <v>0.80769230769230771</v>
      </c>
      <c r="BD14">
        <f>(($AO$15-$AQ$14)/($AQ$15-$AQ$14))</f>
        <v>0.2857142857142857</v>
      </c>
      <c r="BE14">
        <f>(($AP$14-$AQ$14)/($AQ$15-$AQ$14))</f>
        <v>0.5</v>
      </c>
      <c r="BG14">
        <v>2</v>
      </c>
      <c r="BH14">
        <v>79</v>
      </c>
      <c r="BI14">
        <f>($BH$18-$BH$15)/200</f>
        <v>0.115</v>
      </c>
      <c r="BQ14">
        <f>(($AO$15-$AN$14)/($AN$15-$AN$14))</f>
        <v>0.4642857142857143</v>
      </c>
      <c r="BR14">
        <f>1-(($AP$14-$AN$14)/($AN$15-$AN$14))</f>
        <v>0.3214285714285714</v>
      </c>
      <c r="BS14">
        <f>(($AQ$15-$AN$15)/($AN$16-$AN$15))</f>
        <v>0.17241379310344829</v>
      </c>
      <c r="BT14">
        <f>1-(($AN$14-$AO$14)/($AO$15-$AO$14))</f>
        <v>0.48148148148148151</v>
      </c>
      <c r="BU14">
        <f>(($AP$14-$AO$15)/($AO$16-$AO$15))</f>
        <v>0.22222222222222221</v>
      </c>
      <c r="BV14">
        <f>1-(($AQ$14-$AO$14)/($AO$15-$AO$14))</f>
        <v>0.29629629629629628</v>
      </c>
      <c r="BW14">
        <f>(($AN$15-$AP$14)/($AP$15-$AP$14))</f>
        <v>0.31034482758620691</v>
      </c>
      <c r="BX14">
        <f>1-(($AO$16-$AP$14)/($AP$15-$AP$14))</f>
        <v>0.27586206896551724</v>
      </c>
      <c r="BY14">
        <f>(($AQ$15-$AP$14)/($AP$15-$AP$14))</f>
        <v>0.48275862068965519</v>
      </c>
      <c r="BZ14">
        <f>1-(($AN$14-$AQ$13)/($AQ$14-$AQ$13))</f>
        <v>0.19230769230769229</v>
      </c>
      <c r="CA14">
        <f>(($AO$15-$AQ$14)/($AQ$15-$AQ$14))</f>
        <v>0.2857142857142857</v>
      </c>
      <c r="CB14">
        <f>(($AP$14-$AQ$14)/($AQ$15-$AQ$14))</f>
        <v>0.5</v>
      </c>
    </row>
    <row r="15" spans="1:80" x14ac:dyDescent="0.25">
      <c r="A15">
        <v>14</v>
      </c>
      <c r="D15">
        <v>247.08584500000001</v>
      </c>
      <c r="E15" s="2">
        <v>2</v>
      </c>
      <c r="P15">
        <v>1</v>
      </c>
      <c r="Q15" t="str">
        <f t="shared" si="0"/>
        <v>2</v>
      </c>
      <c r="R15">
        <v>3</v>
      </c>
      <c r="X15" t="s">
        <v>284</v>
      </c>
      <c r="Y15">
        <v>1432</v>
      </c>
      <c r="AF15" t="s">
        <v>257</v>
      </c>
      <c r="AN15">
        <v>329</v>
      </c>
      <c r="AO15">
        <v>314</v>
      </c>
      <c r="AP15">
        <v>349</v>
      </c>
      <c r="AQ15">
        <v>334</v>
      </c>
      <c r="AR15">
        <v>2702</v>
      </c>
      <c r="AT15">
        <f>(($AO$16-$AN$15)/($AN$16-$AN$15))</f>
        <v>0.41379310344827586</v>
      </c>
      <c r="AU15">
        <f>(($AP$15-$AN$15)/($AN$16-$AN$15))</f>
        <v>0.68965517241379315</v>
      </c>
      <c r="AW15">
        <f>(($AN$15-$AO$15)/($AO$16-$AO$15))</f>
        <v>0.55555555555555558</v>
      </c>
      <c r="AY15">
        <f>(($AQ$15-$AO$15)/($AO$16-$AO$15))</f>
        <v>0.7407407407407407</v>
      </c>
      <c r="BC15">
        <f>(($AN$15-$AQ$14)/($AQ$15-$AQ$14))</f>
        <v>0.8214285714285714</v>
      </c>
      <c r="BD15">
        <f>(($AO$16-$AQ$15)/($AQ$16-$AQ$15))</f>
        <v>0.2413793103448276</v>
      </c>
      <c r="BE15">
        <f>(($AP$15-$AQ$15)/($AQ$16-$AQ$15))</f>
        <v>0.51724137931034486</v>
      </c>
      <c r="BG15">
        <v>3</v>
      </c>
      <c r="BH15">
        <v>80</v>
      </c>
      <c r="BI15">
        <f>($BH$19-$BH$16)/200</f>
        <v>5.5E-2</v>
      </c>
      <c r="BQ15">
        <f>(($AO$16-$AN$15)/($AN$16-$AN$15))</f>
        <v>0.41379310344827586</v>
      </c>
      <c r="BR15">
        <f>1-(($AP$15-$AN$15)/($AN$16-$AN$15))</f>
        <v>0.31034482758620685</v>
      </c>
      <c r="BT15">
        <f>1-(($AN$15-$AO$15)/($AO$16-$AO$15))</f>
        <v>0.44444444444444442</v>
      </c>
      <c r="BV15">
        <f>1-(($AQ$15-$AO$15)/($AO$16-$AO$15))</f>
        <v>0.2592592592592593</v>
      </c>
      <c r="BZ15">
        <f>1-(($AN$15-$AQ$14)/($AQ$15-$AQ$14))</f>
        <v>0.1785714285714286</v>
      </c>
      <c r="CA15">
        <f>(($AO$16-$AQ$15)/($AQ$16-$AQ$15))</f>
        <v>0.2413793103448276</v>
      </c>
      <c r="CB15">
        <f>1-(($AP$15-$AQ$15)/($AQ$16-$AQ$15))</f>
        <v>0.48275862068965514</v>
      </c>
    </row>
    <row r="16" spans="1:80" x14ac:dyDescent="0.25">
      <c r="A16">
        <v>15</v>
      </c>
      <c r="D16">
        <v>247.08584500000001</v>
      </c>
      <c r="E16" s="2">
        <v>2</v>
      </c>
      <c r="P16">
        <v>1</v>
      </c>
      <c r="Q16" t="str">
        <f t="shared" si="0"/>
        <v>2</v>
      </c>
      <c r="R16">
        <v>1</v>
      </c>
      <c r="X16" t="s">
        <v>284</v>
      </c>
      <c r="Y16">
        <v>4321</v>
      </c>
      <c r="AF16">
        <v>0.25</v>
      </c>
      <c r="AN16">
        <v>358</v>
      </c>
      <c r="AO16">
        <v>341</v>
      </c>
      <c r="AP16">
        <v>372</v>
      </c>
      <c r="AQ16">
        <v>363</v>
      </c>
      <c r="BC16">
        <f>(($AN$16-$AQ$15)/($AQ$16-$AQ$15))</f>
        <v>0.82758620689655171</v>
      </c>
      <c r="BG16">
        <v>1</v>
      </c>
      <c r="BH16">
        <v>93</v>
      </c>
      <c r="BI16">
        <f>($BH$20-$BH$17)/200</f>
        <v>0.115</v>
      </c>
      <c r="BZ16">
        <f>1-(($AN$16-$AQ$15)/($AQ$16-$AQ$15))</f>
        <v>0.17241379310344829</v>
      </c>
    </row>
    <row r="17" spans="1:80" x14ac:dyDescent="0.25">
      <c r="A17">
        <v>16</v>
      </c>
      <c r="D17">
        <v>247.08584500000001</v>
      </c>
      <c r="E17" s="2">
        <v>2</v>
      </c>
      <c r="P17">
        <v>1</v>
      </c>
      <c r="Q17" t="str">
        <f t="shared" si="0"/>
        <v>2</v>
      </c>
      <c r="R17" t="s">
        <v>233</v>
      </c>
      <c r="X17" t="s">
        <v>284</v>
      </c>
      <c r="Y17" t="s">
        <v>267</v>
      </c>
      <c r="AF17" t="s">
        <v>258</v>
      </c>
      <c r="AN17">
        <v>388</v>
      </c>
      <c r="AO17">
        <v>375</v>
      </c>
      <c r="AP17">
        <v>401</v>
      </c>
      <c r="AQ17">
        <v>388</v>
      </c>
      <c r="BG17" t="s">
        <v>233</v>
      </c>
      <c r="BH17">
        <v>93</v>
      </c>
      <c r="BI17">
        <f>($BH$21-$BH$18)/200</f>
        <v>7.0000000000000007E-2</v>
      </c>
    </row>
    <row r="18" spans="1:80" x14ac:dyDescent="0.25">
      <c r="A18">
        <v>17</v>
      </c>
      <c r="D18">
        <v>247.08584500000001</v>
      </c>
      <c r="E18" s="2">
        <v>2</v>
      </c>
      <c r="P18">
        <v>1</v>
      </c>
      <c r="Q18" t="str">
        <f t="shared" si="0"/>
        <v>2</v>
      </c>
      <c r="R18">
        <v>3</v>
      </c>
      <c r="X18" t="s">
        <v>281</v>
      </c>
      <c r="Y18" t="s">
        <v>268</v>
      </c>
      <c r="AB18" t="s">
        <v>284</v>
      </c>
      <c r="AC18" t="str">
        <f>CONCATENATE($R18,$R19,$R20,$R21)</f>
        <v>3214</v>
      </c>
      <c r="AF18">
        <v>0.75</v>
      </c>
      <c r="AN18">
        <v>413</v>
      </c>
      <c r="AO18">
        <v>401</v>
      </c>
      <c r="AP18">
        <v>426</v>
      </c>
      <c r="AQ18">
        <v>414</v>
      </c>
      <c r="BG18">
        <v>3</v>
      </c>
      <c r="BH18">
        <v>103</v>
      </c>
      <c r="BI18">
        <f>($BH$22-$BH$19)/200</f>
        <v>0.115</v>
      </c>
    </row>
    <row r="19" spans="1:80" x14ac:dyDescent="0.25">
      <c r="A19">
        <v>18</v>
      </c>
      <c r="D19">
        <v>247.08584500000001</v>
      </c>
      <c r="E19" s="2">
        <v>2</v>
      </c>
      <c r="H19">
        <v>254.15783999999999</v>
      </c>
      <c r="I19" s="3">
        <v>4</v>
      </c>
      <c r="P19">
        <v>2</v>
      </c>
      <c r="Q19" t="str">
        <f t="shared" si="0"/>
        <v>24</v>
      </c>
      <c r="R19">
        <v>2</v>
      </c>
      <c r="X19" t="s">
        <v>283</v>
      </c>
      <c r="Y19" t="s">
        <v>266</v>
      </c>
      <c r="AF19" t="s">
        <v>259</v>
      </c>
      <c r="AG19" t="s">
        <v>260</v>
      </c>
      <c r="AN19">
        <v>436</v>
      </c>
      <c r="AO19">
        <v>426</v>
      </c>
      <c r="AP19">
        <v>449</v>
      </c>
      <c r="AQ19">
        <v>436</v>
      </c>
      <c r="AT19">
        <f>(($AO$18-$AN$17)/($AN$18-$AN$17))</f>
        <v>0.52</v>
      </c>
      <c r="AU19">
        <f>(($AP$17-$AN$17)/($AN$18-$AN$17))</f>
        <v>0.52</v>
      </c>
      <c r="AV19">
        <f>(($AQ$17-$AN$17)/($AN$18-$AN$17))</f>
        <v>0</v>
      </c>
      <c r="AW19">
        <f>(($AN$17-$AO$17)/($AO$18-$AO$17))</f>
        <v>0.5</v>
      </c>
      <c r="AX19">
        <f>(($AP$17-$AO$18)/($AO$19-$AO$18))</f>
        <v>0</v>
      </c>
      <c r="AY19">
        <f>(($AQ$17-$AO$17)/($AO$18-$AO$17))</f>
        <v>0.5</v>
      </c>
      <c r="AZ19">
        <f>(($AN$17-$AP$16)/($AP$17-$AP$16))</f>
        <v>0.55172413793103448</v>
      </c>
      <c r="BA19">
        <f>(($AO$17-$AP$16)/($AP$17-$AP$16))</f>
        <v>0.10344827586206896</v>
      </c>
      <c r="BB19">
        <f>(($AQ$17-$AP$16)/($AP$17-$AP$16))</f>
        <v>0.55172413793103448</v>
      </c>
      <c r="BC19">
        <f>(($AN$17-$AQ$17)/($AQ$18-$AQ$17))</f>
        <v>0</v>
      </c>
      <c r="BD19">
        <f>(($AO$18-$AQ$17)/($AQ$18-$AQ$17))</f>
        <v>0.5</v>
      </c>
      <c r="BE19">
        <f>(($AP$17-$AQ$17)/($AQ$18-$AQ$17))</f>
        <v>0.5</v>
      </c>
      <c r="BG19">
        <v>2</v>
      </c>
      <c r="BH19">
        <v>104</v>
      </c>
      <c r="BI19">
        <f>($BH$23-$BH$20)/200</f>
        <v>7.0000000000000007E-2</v>
      </c>
      <c r="BQ19">
        <f>1-(($AO$18-$AN$17)/($AN$18-$AN$17))</f>
        <v>0.48</v>
      </c>
      <c r="BR19">
        <f>1-(($AP$17-$AN$17)/($AN$18-$AN$17))</f>
        <v>0.48</v>
      </c>
      <c r="BS19">
        <f>(($AQ$17-$AN$17)/($AN$18-$AN$17))</f>
        <v>0</v>
      </c>
      <c r="BT19">
        <f>(($AN$17-$AO$17)/($AO$18-$AO$17))</f>
        <v>0.5</v>
      </c>
      <c r="BU19">
        <f>(($AP$17-$AO$18)/($AO$19-$AO$18))</f>
        <v>0</v>
      </c>
      <c r="BV19">
        <f>(($AQ$17-$AO$17)/($AO$18-$AO$17))</f>
        <v>0.5</v>
      </c>
      <c r="BW19">
        <f>1-(($AN$17-$AP$16)/($AP$17-$AP$16))</f>
        <v>0.44827586206896552</v>
      </c>
      <c r="BX19">
        <f>(($AO$17-$AP$16)/($AP$17-$AP$16))</f>
        <v>0.10344827586206896</v>
      </c>
      <c r="BY19">
        <f>1-(($AQ$17-$AP$16)/($AP$17-$AP$16))</f>
        <v>0.44827586206896552</v>
      </c>
      <c r="BZ19">
        <f>(($AN$17-$AQ$17)/($AQ$18-$AQ$17))</f>
        <v>0</v>
      </c>
      <c r="CA19">
        <f>(($AO$18-$AQ$17)/($AQ$18-$AQ$17))</f>
        <v>0.5</v>
      </c>
      <c r="CB19">
        <f>(($AP$17-$AQ$17)/($AQ$18-$AQ$17))</f>
        <v>0.5</v>
      </c>
    </row>
    <row r="20" spans="1:80" x14ac:dyDescent="0.25">
      <c r="A20">
        <v>19</v>
      </c>
      <c r="B20">
        <v>239.140691</v>
      </c>
      <c r="C20" s="4">
        <v>1</v>
      </c>
      <c r="D20">
        <v>247.08584500000001</v>
      </c>
      <c r="E20" s="2">
        <v>2</v>
      </c>
      <c r="H20">
        <v>254.15258699999998</v>
      </c>
      <c r="I20" s="3">
        <v>4</v>
      </c>
      <c r="P20">
        <v>3</v>
      </c>
      <c r="Q20" t="str">
        <f t="shared" si="0"/>
        <v>124</v>
      </c>
      <c r="R20">
        <v>1</v>
      </c>
      <c r="X20" t="s">
        <v>283</v>
      </c>
      <c r="Y20" t="s">
        <v>269</v>
      </c>
      <c r="AF20">
        <v>13.793103448275861</v>
      </c>
      <c r="AG20">
        <v>4</v>
      </c>
      <c r="AN20">
        <v>461</v>
      </c>
      <c r="AO20">
        <v>452</v>
      </c>
      <c r="AP20">
        <v>475</v>
      </c>
      <c r="AQ20">
        <v>464</v>
      </c>
      <c r="AT20">
        <f>(($AO$19-$AN$18)/($AN$19-$AN$18))</f>
        <v>0.56521739130434778</v>
      </c>
      <c r="AU20">
        <f>(($AP$18-$AN$18)/($AN$19-$AN$18))</f>
        <v>0.56521739130434778</v>
      </c>
      <c r="AV20">
        <f>(($AQ$18-$AN$18)/($AN$19-$AN$18))</f>
        <v>4.3478260869565216E-2</v>
      </c>
      <c r="AW20">
        <f>(($AN$18-$AO$18)/($AO$19-$AO$18))</f>
        <v>0.48</v>
      </c>
      <c r="AX20">
        <f>(($AP$18-$AO$19)/($AO$20-$AO$19))</f>
        <v>0</v>
      </c>
      <c r="AY20">
        <f>(($AQ$18-$AO$18)/($AO$19-$AO$18))</f>
        <v>0.52</v>
      </c>
      <c r="AZ20">
        <f>(($AN$18-$AP$17)/($AP$18-$AP$17))</f>
        <v>0.48</v>
      </c>
      <c r="BA20">
        <f>(($AO$18-$AP$17)/($AP$18-$AP$17))</f>
        <v>0</v>
      </c>
      <c r="BB20">
        <f>(($AQ$18-$AP$17)/($AP$18-$AP$17))</f>
        <v>0.52</v>
      </c>
      <c r="BC20">
        <f>(($AN$18-$AQ$17)/($AQ$18-$AQ$17))</f>
        <v>0.96153846153846156</v>
      </c>
      <c r="BD20">
        <f>(($AO$19-$AQ$18)/($AQ$19-$AQ$18))</f>
        <v>0.54545454545454541</v>
      </c>
      <c r="BE20">
        <f>(($AP$18-$AQ$18)/($AQ$19-$AQ$18))</f>
        <v>0.54545454545454541</v>
      </c>
      <c r="BG20">
        <v>1</v>
      </c>
      <c r="BH20">
        <v>116</v>
      </c>
      <c r="BI20">
        <f>($BH$24-$BH$21)/200</f>
        <v>0.115</v>
      </c>
      <c r="BQ20">
        <f>1-(($AO$19-$AN$18)/($AN$19-$AN$18))</f>
        <v>0.43478260869565222</v>
      </c>
      <c r="BR20">
        <f>1-(($AP$18-$AN$18)/($AN$19-$AN$18))</f>
        <v>0.43478260869565222</v>
      </c>
      <c r="BS20">
        <f>(($AQ$18-$AN$18)/($AN$19-$AN$18))</f>
        <v>4.3478260869565216E-2</v>
      </c>
      <c r="BT20">
        <f>(($AN$18-$AO$18)/($AO$19-$AO$18))</f>
        <v>0.48</v>
      </c>
      <c r="BU20">
        <f>(($AP$18-$AO$19)/($AO$20-$AO$19))</f>
        <v>0</v>
      </c>
      <c r="BV20">
        <f>1-(($AQ$18-$AO$18)/($AO$19-$AO$18))</f>
        <v>0.48</v>
      </c>
      <c r="BW20">
        <f>(($AN$18-$AP$17)/($AP$18-$AP$17))</f>
        <v>0.48</v>
      </c>
      <c r="BX20">
        <f>(($AO$18-$AP$17)/($AP$18-$AP$17))</f>
        <v>0</v>
      </c>
      <c r="BY20">
        <f>1-(($AQ$18-$AP$17)/($AP$18-$AP$17))</f>
        <v>0.48</v>
      </c>
      <c r="BZ20">
        <f>1-(($AN$18-$AQ$17)/($AQ$18-$AQ$17))</f>
        <v>3.8461538461538436E-2</v>
      </c>
      <c r="CA20">
        <f>1-(($AO$19-$AQ$18)/($AQ$19-$AQ$18))</f>
        <v>0.45454545454545459</v>
      </c>
      <c r="CB20">
        <f>1-(($AP$18-$AQ$18)/($AQ$19-$AQ$18))</f>
        <v>0.45454545454545459</v>
      </c>
    </row>
    <row r="21" spans="1:80" x14ac:dyDescent="0.25">
      <c r="A21">
        <v>20</v>
      </c>
      <c r="B21">
        <v>239.12952100000001</v>
      </c>
      <c r="C21" s="4">
        <v>1</v>
      </c>
      <c r="D21">
        <v>247.08584500000001</v>
      </c>
      <c r="E21" s="2">
        <v>2</v>
      </c>
      <c r="H21">
        <v>254.15258699999998</v>
      </c>
      <c r="I21" s="3">
        <v>4</v>
      </c>
      <c r="P21">
        <v>3</v>
      </c>
      <c r="Q21" t="str">
        <f t="shared" si="0"/>
        <v>124</v>
      </c>
      <c r="R21">
        <v>4</v>
      </c>
      <c r="X21" t="s">
        <v>283</v>
      </c>
      <c r="Y21" t="s">
        <v>264</v>
      </c>
      <c r="AF21">
        <v>3.225806451612903</v>
      </c>
      <c r="AG21">
        <v>1</v>
      </c>
      <c r="AN21">
        <v>486</v>
      </c>
      <c r="AO21">
        <v>476</v>
      </c>
      <c r="AP21">
        <v>502</v>
      </c>
      <c r="AQ21">
        <v>488</v>
      </c>
      <c r="AT21">
        <f>(($AO$20-$AN$19)/($AN$20-$AN$19))</f>
        <v>0.64</v>
      </c>
      <c r="AU21">
        <f>(($AP$19-$AN$19)/($AN$20-$AN$19))</f>
        <v>0.52</v>
      </c>
      <c r="AV21">
        <f>(($AQ$19-$AN$19)/($AN$20-$AN$19))</f>
        <v>0</v>
      </c>
      <c r="AW21">
        <f>(($AN$19-$AO$19)/($AO$20-$AO$19))</f>
        <v>0.38461538461538464</v>
      </c>
      <c r="AX21">
        <f>(($AP$19-$AO$19)/($AO$20-$AO$19))</f>
        <v>0.88461538461538458</v>
      </c>
      <c r="AY21">
        <f>(($AQ$19-$AO$19)/($AO$20-$AO$19))</f>
        <v>0.38461538461538464</v>
      </c>
      <c r="AZ21">
        <f>(($AN$19-$AP$18)/($AP$19-$AP$18))</f>
        <v>0.43478260869565216</v>
      </c>
      <c r="BA21">
        <f>(($AO$19-$AP$18)/($AP$19-$AP$18))</f>
        <v>0</v>
      </c>
      <c r="BB21">
        <f>(($AQ$19-$AP$18)/($AP$19-$AP$18))</f>
        <v>0.43478260869565216</v>
      </c>
      <c r="BC21">
        <f>(($AN$19-$AQ$19)/($AQ$20-$AQ$19))</f>
        <v>0</v>
      </c>
      <c r="BD21">
        <f>(($AO$20-$AQ$19)/($AQ$20-$AQ$19))</f>
        <v>0.5714285714285714</v>
      </c>
      <c r="BE21">
        <f>(($AP$19-$AQ$19)/($AQ$20-$AQ$19))</f>
        <v>0.4642857142857143</v>
      </c>
      <c r="BG21">
        <v>4</v>
      </c>
      <c r="BH21">
        <v>117</v>
      </c>
      <c r="BI21">
        <f>($BH$25-$BH$22)/200</f>
        <v>7.4999999999999997E-2</v>
      </c>
      <c r="BQ21">
        <f>1-(($AO$20-$AN$19)/($AN$20-$AN$19))</f>
        <v>0.36</v>
      </c>
      <c r="BR21">
        <f>1-(($AP$19-$AN$19)/($AN$20-$AN$19))</f>
        <v>0.48</v>
      </c>
      <c r="BS21">
        <f>(($AQ$19-$AN$19)/($AN$20-$AN$19))</f>
        <v>0</v>
      </c>
      <c r="BT21">
        <f>(($AN$19-$AO$19)/($AO$20-$AO$19))</f>
        <v>0.38461538461538464</v>
      </c>
      <c r="BU21">
        <f>1-(($AP$19-$AO$19)/($AO$20-$AO$19))</f>
        <v>0.11538461538461542</v>
      </c>
      <c r="BV21">
        <f>(($AQ$19-$AO$19)/($AO$20-$AO$19))</f>
        <v>0.38461538461538464</v>
      </c>
      <c r="BW21">
        <f>(($AN$19-$AP$18)/($AP$19-$AP$18))</f>
        <v>0.43478260869565216</v>
      </c>
      <c r="BX21">
        <f>(($AO$19-$AP$18)/($AP$19-$AP$18))</f>
        <v>0</v>
      </c>
      <c r="BY21">
        <f>(($AQ$19-$AP$18)/($AP$19-$AP$18))</f>
        <v>0.43478260869565216</v>
      </c>
      <c r="BZ21">
        <f>(($AN$19-$AQ$19)/($AQ$20-$AQ$19))</f>
        <v>0</v>
      </c>
      <c r="CA21">
        <f>1-(($AO$20-$AQ$19)/($AQ$20-$AQ$19))</f>
        <v>0.4285714285714286</v>
      </c>
      <c r="CB21">
        <f>(($AP$19-$AQ$19)/($AQ$20-$AQ$19))</f>
        <v>0.4642857142857143</v>
      </c>
    </row>
    <row r="22" spans="1:80" x14ac:dyDescent="0.25">
      <c r="A22">
        <v>21</v>
      </c>
      <c r="B22">
        <v>239.12952100000001</v>
      </c>
      <c r="C22" s="4">
        <v>1</v>
      </c>
      <c r="D22">
        <v>247.102214</v>
      </c>
      <c r="E22" s="2">
        <v>2</v>
      </c>
      <c r="H22">
        <v>254.15258699999998</v>
      </c>
      <c r="I22" s="3">
        <v>4</v>
      </c>
      <c r="P22">
        <v>3</v>
      </c>
      <c r="Q22" t="str">
        <f t="shared" si="0"/>
        <v>124</v>
      </c>
      <c r="R22">
        <v>2</v>
      </c>
      <c r="X22" t="s">
        <v>283</v>
      </c>
      <c r="Y22" t="s">
        <v>265</v>
      </c>
      <c r="AB22" t="s">
        <v>283</v>
      </c>
      <c r="AC22" t="str">
        <f>CONCATENATE($R22,$R23,$R24,$R25)</f>
        <v>2314</v>
      </c>
      <c r="AF22">
        <v>17.857142857142858</v>
      </c>
      <c r="AG22">
        <v>5</v>
      </c>
      <c r="AN22">
        <v>512</v>
      </c>
      <c r="AO22">
        <v>499</v>
      </c>
      <c r="AP22">
        <v>524</v>
      </c>
      <c r="AQ22">
        <v>511</v>
      </c>
      <c r="AT22">
        <f>(($AO$21-$AN$20)/($AN$21-$AN$20))</f>
        <v>0.6</v>
      </c>
      <c r="AU22">
        <f>(($AP$20-$AN$20)/($AN$21-$AN$20))</f>
        <v>0.56000000000000005</v>
      </c>
      <c r="AV22">
        <f>(($AQ$20-$AN$20)/($AN$21-$AN$20))</f>
        <v>0.12</v>
      </c>
      <c r="AW22">
        <f>(($AN$20-$AO$20)/($AO$21-$AO$20))</f>
        <v>0.375</v>
      </c>
      <c r="AX22">
        <f>(($AP$20-$AO$20)/($AO$21-$AO$20))</f>
        <v>0.95833333333333337</v>
      </c>
      <c r="AY22">
        <f>(($AQ$20-$AO$20)/($AO$21-$AO$20))</f>
        <v>0.5</v>
      </c>
      <c r="AZ22">
        <f>(($AN$20-$AP$19)/($AP$20-$AP$19))</f>
        <v>0.46153846153846156</v>
      </c>
      <c r="BA22">
        <f>(($AO$20-$AP$19)/($AP$20-$AP$19))</f>
        <v>0.11538461538461539</v>
      </c>
      <c r="BB22">
        <f>(($AQ$20-$AP$19)/($AP$20-$AP$19))</f>
        <v>0.57692307692307687</v>
      </c>
      <c r="BC22">
        <f>(($AN$20-$AQ$19)/($AQ$20-$AQ$19))</f>
        <v>0.8928571428571429</v>
      </c>
      <c r="BD22">
        <f>(($AO$21-$AQ$20)/($AQ$21-$AQ$20))</f>
        <v>0.5</v>
      </c>
      <c r="BE22">
        <f>(($AP$20-$AQ$20)/($AQ$21-$AQ$20))</f>
        <v>0.45833333333333331</v>
      </c>
      <c r="BG22">
        <v>2</v>
      </c>
      <c r="BH22">
        <v>127</v>
      </c>
      <c r="BI22">
        <f>($BH$26-$BH$23)/200</f>
        <v>0.11</v>
      </c>
      <c r="BQ22">
        <f>1-(($AO$21-$AN$20)/($AN$21-$AN$20))</f>
        <v>0.4</v>
      </c>
      <c r="BR22">
        <f>1-(($AP$20-$AN$20)/($AN$21-$AN$20))</f>
        <v>0.43999999999999995</v>
      </c>
      <c r="BS22">
        <f>(($AQ$20-$AN$20)/($AN$21-$AN$20))</f>
        <v>0.12</v>
      </c>
      <c r="BT22">
        <f>(($AN$20-$AO$20)/($AO$21-$AO$20))</f>
        <v>0.375</v>
      </c>
      <c r="BU22">
        <f>1-(($AP$20-$AO$20)/($AO$21-$AO$20))</f>
        <v>4.166666666666663E-2</v>
      </c>
      <c r="BV22">
        <f>(($AQ$20-$AO$20)/($AO$21-$AO$20))</f>
        <v>0.5</v>
      </c>
      <c r="BW22">
        <f>(($AN$20-$AP$19)/($AP$20-$AP$19))</f>
        <v>0.46153846153846156</v>
      </c>
      <c r="BX22">
        <f>(($AO$20-$AP$19)/($AP$20-$AP$19))</f>
        <v>0.11538461538461539</v>
      </c>
      <c r="BY22">
        <f>1-(($AQ$20-$AP$19)/($AP$20-$AP$19))</f>
        <v>0.42307692307692313</v>
      </c>
      <c r="BZ22">
        <f>1-(($AN$20-$AQ$19)/($AQ$20-$AQ$19))</f>
        <v>0.1071428571428571</v>
      </c>
      <c r="CA22">
        <f>(($AO$21-$AQ$20)/($AQ$21-$AQ$20))</f>
        <v>0.5</v>
      </c>
      <c r="CB22">
        <f>(($AP$20-$AQ$20)/($AQ$21-$AQ$20))</f>
        <v>0.45833333333333331</v>
      </c>
    </row>
    <row r="23" spans="1:80" x14ac:dyDescent="0.25">
      <c r="A23">
        <v>22</v>
      </c>
      <c r="B23">
        <v>239.12952100000001</v>
      </c>
      <c r="C23" s="4">
        <v>1</v>
      </c>
      <c r="D23">
        <v>247.102214</v>
      </c>
      <c r="E23" s="2">
        <v>2</v>
      </c>
      <c r="H23">
        <v>254.15258699999998</v>
      </c>
      <c r="I23" s="3">
        <v>4</v>
      </c>
      <c r="P23">
        <v>3</v>
      </c>
      <c r="Q23" t="str">
        <f t="shared" si="0"/>
        <v>124</v>
      </c>
      <c r="R23">
        <v>3</v>
      </c>
      <c r="X23" t="s">
        <v>283</v>
      </c>
      <c r="Y23" t="s">
        <v>266</v>
      </c>
      <c r="AF23">
        <v>4</v>
      </c>
      <c r="AG23">
        <v>1</v>
      </c>
      <c r="AN23">
        <v>535</v>
      </c>
      <c r="AO23">
        <v>522</v>
      </c>
      <c r="AP23">
        <v>550</v>
      </c>
      <c r="AQ23">
        <v>535</v>
      </c>
      <c r="AT23">
        <f>(($AO$22-$AN$21)/($AN$22-$AN$21))</f>
        <v>0.5</v>
      </c>
      <c r="AU23">
        <f>(($AP$21-$AN$21)/($AN$22-$AN$21))</f>
        <v>0.61538461538461542</v>
      </c>
      <c r="AV23">
        <f>(($AQ$21-$AN$21)/($AN$22-$AN$21))</f>
        <v>7.6923076923076927E-2</v>
      </c>
      <c r="AW23">
        <f>(($AN$21-$AO$21)/($AO$22-$AO$21))</f>
        <v>0.43478260869565216</v>
      </c>
      <c r="AX23">
        <f>(($AP$21-$AO$22)/($AO$23-$AO$22))</f>
        <v>0.13043478260869565</v>
      </c>
      <c r="AY23">
        <f>(($AQ$21-$AO$21)/($AO$22-$AO$21))</f>
        <v>0.52173913043478259</v>
      </c>
      <c r="AZ23">
        <f>(($AN$21-$AP$20)/($AP$21-$AP$20))</f>
        <v>0.40740740740740738</v>
      </c>
      <c r="BA23">
        <f>(($AO$21-$AP$20)/($AP$21-$AP$20))</f>
        <v>3.7037037037037035E-2</v>
      </c>
      <c r="BB23">
        <f>(($AQ$21-$AP$20)/($AP$21-$AP$20))</f>
        <v>0.48148148148148145</v>
      </c>
      <c r="BC23">
        <f>(($AN$21-$AQ$20)/($AQ$21-$AQ$20))</f>
        <v>0.91666666666666663</v>
      </c>
      <c r="BD23">
        <f>(($AO$22-$AQ$21)/($AQ$22-$AQ$21))</f>
        <v>0.47826086956521741</v>
      </c>
      <c r="BE23">
        <f>(($AP$21-$AQ$21)/($AQ$22-$AQ$21))</f>
        <v>0.60869565217391308</v>
      </c>
      <c r="BG23">
        <v>3</v>
      </c>
      <c r="BH23">
        <v>130</v>
      </c>
      <c r="BI23">
        <f>($BH$27-$BH$24)/200</f>
        <v>6.5000000000000002E-2</v>
      </c>
      <c r="BQ23">
        <f>(($AO$22-$AN$21)/($AN$22-$AN$21))</f>
        <v>0.5</v>
      </c>
      <c r="BR23">
        <f>1-(($AP$21-$AN$21)/($AN$22-$AN$21))</f>
        <v>0.38461538461538458</v>
      </c>
      <c r="BS23">
        <f>(($AQ$21-$AN$21)/($AN$22-$AN$21))</f>
        <v>7.6923076923076927E-2</v>
      </c>
      <c r="BT23">
        <f>(($AN$21-$AO$21)/($AO$22-$AO$21))</f>
        <v>0.43478260869565216</v>
      </c>
      <c r="BU23">
        <f>(($AP$21-$AO$22)/($AO$23-$AO$22))</f>
        <v>0.13043478260869565</v>
      </c>
      <c r="BV23">
        <f>1-(($AQ$21-$AO$21)/($AO$22-$AO$21))</f>
        <v>0.47826086956521741</v>
      </c>
      <c r="BW23">
        <f>(($AN$21-$AP$20)/($AP$21-$AP$20))</f>
        <v>0.40740740740740738</v>
      </c>
      <c r="BX23">
        <f>(($AO$21-$AP$20)/($AP$21-$AP$20))</f>
        <v>3.7037037037037035E-2</v>
      </c>
      <c r="BY23">
        <f>(($AQ$21-$AP$20)/($AP$21-$AP$20))</f>
        <v>0.48148148148148145</v>
      </c>
      <c r="BZ23">
        <f>1-(($AN$21-$AQ$20)/($AQ$21-$AQ$20))</f>
        <v>8.333333333333337E-2</v>
      </c>
      <c r="CA23">
        <f>(($AO$22-$AQ$21)/($AQ$22-$AQ$21))</f>
        <v>0.47826086956521741</v>
      </c>
      <c r="CB23">
        <f>1-(($AP$21-$AQ$21)/($AQ$22-$AQ$21))</f>
        <v>0.39130434782608692</v>
      </c>
    </row>
    <row r="24" spans="1:80" x14ac:dyDescent="0.25">
      <c r="A24">
        <v>23</v>
      </c>
      <c r="B24">
        <v>239.12952100000001</v>
      </c>
      <c r="C24" s="4">
        <v>1</v>
      </c>
      <c r="H24">
        <v>254.15258699999998</v>
      </c>
      <c r="I24" s="3">
        <v>4</v>
      </c>
      <c r="P24">
        <v>2</v>
      </c>
      <c r="Q24" t="str">
        <f t="shared" si="0"/>
        <v>14</v>
      </c>
      <c r="R24">
        <v>1</v>
      </c>
      <c r="X24" t="s">
        <v>283</v>
      </c>
      <c r="Y24" t="s">
        <v>269</v>
      </c>
      <c r="AF24">
        <v>3.4482758620689653</v>
      </c>
      <c r="AG24">
        <v>1</v>
      </c>
      <c r="AN24">
        <v>560</v>
      </c>
      <c r="AO24">
        <v>547</v>
      </c>
      <c r="AP24">
        <v>574</v>
      </c>
      <c r="AQ24">
        <v>560</v>
      </c>
      <c r="AT24">
        <f>(($AO$23-$AN$22)/($AN$23-$AN$22))</f>
        <v>0.43478260869565216</v>
      </c>
      <c r="AU24">
        <f>(($AP$22-$AN$22)/($AN$23-$AN$22))</f>
        <v>0.52173913043478259</v>
      </c>
      <c r="AV24">
        <f>(($AQ$22-$AN$21)/($AN$22-$AN$21))</f>
        <v>0.96153846153846156</v>
      </c>
      <c r="AW24">
        <f>(($AN$22-$AO$22)/($AO$23-$AO$22))</f>
        <v>0.56521739130434778</v>
      </c>
      <c r="AX24">
        <f>(($AP$22-$AO$23)/($AO$24-$AO$23))</f>
        <v>0.08</v>
      </c>
      <c r="AY24">
        <f>(($AQ$22-$AO$22)/($AO$23-$AO$22))</f>
        <v>0.52173913043478259</v>
      </c>
      <c r="AZ24">
        <f>(($AN$22-$AP$21)/($AP$22-$AP$21))</f>
        <v>0.45454545454545453</v>
      </c>
      <c r="BA24">
        <f>(($AO$22-$AP$20)/($AP$21-$AP$20))</f>
        <v>0.88888888888888884</v>
      </c>
      <c r="BB24">
        <f>(($AQ$22-$AP$21)/($AP$22-$AP$21))</f>
        <v>0.40909090909090912</v>
      </c>
      <c r="BC24">
        <f>(($AN$22-$AQ$22)/($AQ$23-$AQ$22))</f>
        <v>4.1666666666666664E-2</v>
      </c>
      <c r="BD24">
        <f>(($AO$23-$AQ$22)/($AQ$23-$AQ$22))</f>
        <v>0.45833333333333331</v>
      </c>
      <c r="BE24">
        <f>(($AP$22-$AQ$22)/($AQ$23-$AQ$22))</f>
        <v>0.54166666666666663</v>
      </c>
      <c r="BG24">
        <v>1</v>
      </c>
      <c r="BH24">
        <v>140</v>
      </c>
      <c r="BI24">
        <f>($BH$28-$BH$25)/200</f>
        <v>0.11</v>
      </c>
      <c r="BQ24">
        <f>(($AO$23-$AN$22)/($AN$23-$AN$22))</f>
        <v>0.43478260869565216</v>
      </c>
      <c r="BR24">
        <f>1-(($AP$22-$AN$22)/($AN$23-$AN$22))</f>
        <v>0.47826086956521741</v>
      </c>
      <c r="BS24">
        <f>1-(($AQ$22-$AN$21)/($AN$22-$AN$21))</f>
        <v>3.8461538461538436E-2</v>
      </c>
      <c r="BT24">
        <f>1-(($AN$22-$AO$22)/($AO$23-$AO$22))</f>
        <v>0.43478260869565222</v>
      </c>
      <c r="BU24">
        <f>(($AP$22-$AO$23)/($AO$24-$AO$23))</f>
        <v>0.08</v>
      </c>
      <c r="BV24">
        <f>1-(($AQ$22-$AO$22)/($AO$23-$AO$22))</f>
        <v>0.47826086956521741</v>
      </c>
      <c r="BW24">
        <f>(($AN$22-$AP$21)/($AP$22-$AP$21))</f>
        <v>0.45454545454545453</v>
      </c>
      <c r="BX24">
        <f>1-(($AO$22-$AP$20)/($AP$21-$AP$20))</f>
        <v>0.11111111111111116</v>
      </c>
      <c r="BY24">
        <f>(($AQ$22-$AP$21)/($AP$22-$AP$21))</f>
        <v>0.40909090909090912</v>
      </c>
      <c r="BZ24">
        <f>(($AN$22-$AQ$22)/($AQ$23-$AQ$22))</f>
        <v>4.1666666666666664E-2</v>
      </c>
      <c r="CA24">
        <f>(($AO$23-$AQ$22)/($AQ$23-$AQ$22))</f>
        <v>0.45833333333333331</v>
      </c>
      <c r="CB24">
        <f>1-(($AP$22-$AQ$22)/($AQ$23-$AQ$22))</f>
        <v>0.45833333333333337</v>
      </c>
    </row>
    <row r="25" spans="1:80" x14ac:dyDescent="0.25">
      <c r="A25">
        <v>24</v>
      </c>
      <c r="B25">
        <v>239.12952100000001</v>
      </c>
      <c r="C25" s="4">
        <v>1</v>
      </c>
      <c r="H25">
        <v>254.15258699999998</v>
      </c>
      <c r="I25" s="3">
        <v>4</v>
      </c>
      <c r="P25">
        <v>2</v>
      </c>
      <c r="Q25" t="str">
        <f t="shared" si="0"/>
        <v>14</v>
      </c>
      <c r="R25">
        <v>4</v>
      </c>
      <c r="X25" t="s">
        <v>283</v>
      </c>
      <c r="Y25" t="s">
        <v>264</v>
      </c>
      <c r="AF25">
        <v>13.793103448275861</v>
      </c>
      <c r="AG25">
        <v>4</v>
      </c>
      <c r="AN25">
        <v>583</v>
      </c>
      <c r="AO25">
        <v>570</v>
      </c>
      <c r="AP25">
        <v>598</v>
      </c>
      <c r="AQ25">
        <v>584</v>
      </c>
      <c r="AT25">
        <f>(($AO$24-$AN$23)/($AN$24-$AN$23))</f>
        <v>0.48</v>
      </c>
      <c r="AU25">
        <f>(($AP$23-$AN$23)/($AN$24-$AN$23))</f>
        <v>0.6</v>
      </c>
      <c r="AV25">
        <f>(($AQ$23-$AN$23)/($AN$24-$AN$23))</f>
        <v>0</v>
      </c>
      <c r="AW25">
        <f>(($AN$23-$AO$23)/($AO$24-$AO$23))</f>
        <v>0.52</v>
      </c>
      <c r="AX25">
        <f>(($AP$23-$AO$24)/($AO$25-$AO$24))</f>
        <v>0.13043478260869565</v>
      </c>
      <c r="AY25">
        <f>(($AQ$23-$AO$23)/($AO$24-$AO$23))</f>
        <v>0.52</v>
      </c>
      <c r="AZ25">
        <f>(($AN$23-$AP$22)/($AP$23-$AP$22))</f>
        <v>0.42307692307692307</v>
      </c>
      <c r="BA25">
        <f>(($AO$23-$AP$21)/($AP$22-$AP$21))</f>
        <v>0.90909090909090906</v>
      </c>
      <c r="BB25">
        <f>(($AQ$23-$AP$22)/($AP$23-$AP$22))</f>
        <v>0.42307692307692307</v>
      </c>
      <c r="BC25">
        <f>(($AN$23-$AQ$23)/($AQ$24-$AQ$23))</f>
        <v>0</v>
      </c>
      <c r="BD25">
        <f>(($AO$24-$AQ$23)/($AQ$24-$AQ$23))</f>
        <v>0.48</v>
      </c>
      <c r="BE25">
        <f>(($AP$23-$AQ$23)/($AQ$24-$AQ$23))</f>
        <v>0.6</v>
      </c>
      <c r="BG25">
        <v>4</v>
      </c>
      <c r="BH25">
        <v>142</v>
      </c>
      <c r="BI25">
        <f>($BH$29-$BH$26)/200</f>
        <v>7.0000000000000007E-2</v>
      </c>
      <c r="BQ25">
        <f>(($AO$24-$AN$23)/($AN$24-$AN$23))</f>
        <v>0.48</v>
      </c>
      <c r="BR25">
        <f>1-(($AP$23-$AN$23)/($AN$24-$AN$23))</f>
        <v>0.4</v>
      </c>
      <c r="BS25">
        <f>(($AQ$23-$AN$23)/($AN$24-$AN$23))</f>
        <v>0</v>
      </c>
      <c r="BT25">
        <f>1-(($AN$23-$AO$23)/($AO$24-$AO$23))</f>
        <v>0.48</v>
      </c>
      <c r="BU25">
        <f>(($AP$23-$AO$24)/($AO$25-$AO$24))</f>
        <v>0.13043478260869565</v>
      </c>
      <c r="BV25">
        <f>1-(($AQ$23-$AO$23)/($AO$24-$AO$23))</f>
        <v>0.48</v>
      </c>
      <c r="BW25">
        <f>(($AN$23-$AP$22)/($AP$23-$AP$22))</f>
        <v>0.42307692307692307</v>
      </c>
      <c r="BX25">
        <f>1-(($AO$23-$AP$21)/($AP$22-$AP$21))</f>
        <v>9.0909090909090939E-2</v>
      </c>
      <c r="BY25">
        <f>(($AQ$23-$AP$22)/($AP$23-$AP$22))</f>
        <v>0.42307692307692307</v>
      </c>
      <c r="BZ25">
        <f>(($AN$23-$AQ$23)/($AQ$24-$AQ$23))</f>
        <v>0</v>
      </c>
      <c r="CA25">
        <f>(($AO$24-$AQ$23)/($AQ$24-$AQ$23))</f>
        <v>0.48</v>
      </c>
      <c r="CB25">
        <f>1-(($AP$23-$AQ$23)/($AQ$24-$AQ$23))</f>
        <v>0.4</v>
      </c>
    </row>
    <row r="26" spans="1:80" x14ac:dyDescent="0.25">
      <c r="A26">
        <v>25</v>
      </c>
      <c r="B26">
        <v>239.12952100000001</v>
      </c>
      <c r="C26" s="4">
        <v>1</v>
      </c>
      <c r="H26">
        <v>254.15258699999998</v>
      </c>
      <c r="I26" s="3">
        <v>4</v>
      </c>
      <c r="P26">
        <v>2</v>
      </c>
      <c r="Q26" t="str">
        <f t="shared" si="0"/>
        <v>14</v>
      </c>
      <c r="R26">
        <v>2</v>
      </c>
      <c r="X26" t="s">
        <v>283</v>
      </c>
      <c r="Y26" t="s">
        <v>265</v>
      </c>
      <c r="AB26" t="s">
        <v>283</v>
      </c>
      <c r="AC26" t="str">
        <f>CONCATENATE($R26,$R27,$R28,$R29)</f>
        <v>2314</v>
      </c>
      <c r="AF26">
        <v>12.903225806451612</v>
      </c>
      <c r="AG26">
        <v>4</v>
      </c>
      <c r="AN26">
        <v>607</v>
      </c>
      <c r="AO26">
        <v>595</v>
      </c>
      <c r="AP26">
        <v>622</v>
      </c>
      <c r="AQ26">
        <v>609</v>
      </c>
      <c r="AT26">
        <f>(($AO$25-$AN$24)/($AN$25-$AN$24))</f>
        <v>0.43478260869565216</v>
      </c>
      <c r="AU26">
        <f>(($AP$24-$AN$24)/($AN$25-$AN$24))</f>
        <v>0.60869565217391308</v>
      </c>
      <c r="AV26">
        <f>(($AQ$24-$AN$24)/($AN$25-$AN$24))</f>
        <v>0</v>
      </c>
      <c r="AW26">
        <f>(($AN$24-$AO$24)/($AO$25-$AO$24))</f>
        <v>0.56521739130434778</v>
      </c>
      <c r="AX26">
        <f>(($AP$24-$AO$25)/($AO$26-$AO$25))</f>
        <v>0.16</v>
      </c>
      <c r="AY26">
        <f>(($AQ$24-$AO$24)/($AO$25-$AO$24))</f>
        <v>0.56521739130434778</v>
      </c>
      <c r="AZ26">
        <f>(($AN$24-$AP$23)/($AP$24-$AP$23))</f>
        <v>0.41666666666666669</v>
      </c>
      <c r="BA26">
        <f>(($AO$24-$AP$22)/($AP$23-$AP$22))</f>
        <v>0.88461538461538458</v>
      </c>
      <c r="BB26">
        <f>(($AQ$24-$AP$23)/($AP$24-$AP$23))</f>
        <v>0.41666666666666669</v>
      </c>
      <c r="BC26">
        <f>(($AN$24-$AQ$24)/($AQ$25-$AQ$24))</f>
        <v>0</v>
      </c>
      <c r="BD26">
        <f>(($AO$25-$AQ$24)/($AQ$25-$AQ$24))</f>
        <v>0.41666666666666669</v>
      </c>
      <c r="BE26">
        <f>(($AP$24-$AQ$24)/($AQ$25-$AQ$24))</f>
        <v>0.58333333333333337</v>
      </c>
      <c r="BG26">
        <v>2</v>
      </c>
      <c r="BH26">
        <v>152</v>
      </c>
      <c r="BI26">
        <f>($BH$30-$BH$27)/200</f>
        <v>0.11</v>
      </c>
      <c r="BQ26">
        <f>(($AO$25-$AN$24)/($AN$25-$AN$24))</f>
        <v>0.43478260869565216</v>
      </c>
      <c r="BR26">
        <f>1-(($AP$24-$AN$24)/($AN$25-$AN$24))</f>
        <v>0.39130434782608692</v>
      </c>
      <c r="BS26">
        <f>(($AQ$24-$AN$24)/($AN$25-$AN$24))</f>
        <v>0</v>
      </c>
      <c r="BT26">
        <f>1-(($AN$24-$AO$24)/($AO$25-$AO$24))</f>
        <v>0.43478260869565222</v>
      </c>
      <c r="BU26">
        <f>(($AP$24-$AO$25)/($AO$26-$AO$25))</f>
        <v>0.16</v>
      </c>
      <c r="BV26">
        <f>1-(($AQ$24-$AO$24)/($AO$25-$AO$24))</f>
        <v>0.43478260869565222</v>
      </c>
      <c r="BW26">
        <f>(($AN$24-$AP$23)/($AP$24-$AP$23))</f>
        <v>0.41666666666666669</v>
      </c>
      <c r="BX26">
        <f>1-(($AO$24-$AP$22)/($AP$23-$AP$22))</f>
        <v>0.11538461538461542</v>
      </c>
      <c r="BY26">
        <f>(($AQ$24-$AP$23)/($AP$24-$AP$23))</f>
        <v>0.41666666666666669</v>
      </c>
      <c r="BZ26">
        <f>(($AN$24-$AQ$24)/($AQ$25-$AQ$24))</f>
        <v>0</v>
      </c>
      <c r="CA26">
        <f>(($AO$25-$AQ$24)/($AQ$25-$AQ$24))</f>
        <v>0.41666666666666669</v>
      </c>
      <c r="CB26">
        <f>1-(($AP$24-$AQ$24)/($AQ$25-$AQ$24))</f>
        <v>0.41666666666666663</v>
      </c>
    </row>
    <row r="27" spans="1:80" x14ac:dyDescent="0.25">
      <c r="A27">
        <v>26</v>
      </c>
      <c r="B27">
        <v>239.12952100000001</v>
      </c>
      <c r="C27" s="4">
        <v>1</v>
      </c>
      <c r="H27">
        <v>254.15258699999998</v>
      </c>
      <c r="I27" s="3">
        <v>4</v>
      </c>
      <c r="P27">
        <v>2</v>
      </c>
      <c r="Q27" t="str">
        <f t="shared" si="0"/>
        <v>14</v>
      </c>
      <c r="R27">
        <v>3</v>
      </c>
      <c r="X27" t="s">
        <v>283</v>
      </c>
      <c r="Y27" t="s">
        <v>266</v>
      </c>
      <c r="AN27">
        <v>631</v>
      </c>
      <c r="AO27">
        <v>619</v>
      </c>
      <c r="AP27">
        <v>646</v>
      </c>
      <c r="AQ27">
        <v>633</v>
      </c>
      <c r="AT27">
        <f>(($AO$26-$AN$25)/($AN$26-$AN$25))</f>
        <v>0.5</v>
      </c>
      <c r="AU27">
        <f>(($AP$25-$AN$25)/($AN$26-$AN$25))</f>
        <v>0.625</v>
      </c>
      <c r="AV27">
        <f>(($AQ$25-$AN$25)/($AN$26-$AN$25))</f>
        <v>4.1666666666666664E-2</v>
      </c>
      <c r="AW27">
        <f>(($AN$25-$AO$25)/($AO$26-$AO$25))</f>
        <v>0.52</v>
      </c>
      <c r="AX27">
        <f>(($AP$25-$AO$26)/($AO$27-$AO$26))</f>
        <v>0.125</v>
      </c>
      <c r="AY27">
        <f>(($AQ$25-$AO$25)/($AO$26-$AO$25))</f>
        <v>0.56000000000000005</v>
      </c>
      <c r="AZ27">
        <f>(($AN$25-$AP$24)/($AP$25-$AP$24))</f>
        <v>0.375</v>
      </c>
      <c r="BA27">
        <f>(($AO$25-$AP$23)/($AP$24-$AP$23))</f>
        <v>0.83333333333333337</v>
      </c>
      <c r="BB27">
        <f>(($AQ$25-$AP$24)/($AP$25-$AP$24))</f>
        <v>0.41666666666666669</v>
      </c>
      <c r="BC27">
        <f>(($AN$25-$AQ$24)/($AQ$25-$AQ$24))</f>
        <v>0.95833333333333337</v>
      </c>
      <c r="BD27">
        <f>(($AO$26-$AQ$25)/($AQ$26-$AQ$25))</f>
        <v>0.44</v>
      </c>
      <c r="BE27">
        <f>(($AP$25-$AQ$25)/($AQ$26-$AQ$25))</f>
        <v>0.56000000000000005</v>
      </c>
      <c r="BG27">
        <v>3</v>
      </c>
      <c r="BH27">
        <v>153</v>
      </c>
      <c r="BI27">
        <f>($BH$31-$BH$28)/200</f>
        <v>6.5000000000000002E-2</v>
      </c>
      <c r="BQ27">
        <f>(($AO$26-$AN$25)/($AN$26-$AN$25))</f>
        <v>0.5</v>
      </c>
      <c r="BR27">
        <f>1-(($AP$25-$AN$25)/($AN$26-$AN$25))</f>
        <v>0.375</v>
      </c>
      <c r="BS27">
        <f>(($AQ$25-$AN$25)/($AN$26-$AN$25))</f>
        <v>4.1666666666666664E-2</v>
      </c>
      <c r="BT27">
        <f>1-(($AN$25-$AO$25)/($AO$26-$AO$25))</f>
        <v>0.48</v>
      </c>
      <c r="BU27">
        <f>(($AP$25-$AO$26)/($AO$27-$AO$26))</f>
        <v>0.125</v>
      </c>
      <c r="BV27">
        <f>1-(($AQ$25-$AO$25)/($AO$26-$AO$25))</f>
        <v>0.43999999999999995</v>
      </c>
      <c r="BW27">
        <f>(($AN$25-$AP$24)/($AP$25-$AP$24))</f>
        <v>0.375</v>
      </c>
      <c r="BX27">
        <f>1-(($AO$25-$AP$23)/($AP$24-$AP$23))</f>
        <v>0.16666666666666663</v>
      </c>
      <c r="BY27">
        <f>(($AQ$25-$AP$24)/($AP$25-$AP$24))</f>
        <v>0.41666666666666669</v>
      </c>
      <c r="BZ27">
        <f>1-(($AN$25-$AQ$24)/($AQ$25-$AQ$24))</f>
        <v>4.166666666666663E-2</v>
      </c>
      <c r="CA27">
        <f>(($AO$26-$AQ$25)/($AQ$26-$AQ$25))</f>
        <v>0.44</v>
      </c>
      <c r="CB27">
        <f>1-(($AP$25-$AQ$25)/($AQ$26-$AQ$25))</f>
        <v>0.43999999999999995</v>
      </c>
    </row>
    <row r="28" spans="1:80" x14ac:dyDescent="0.25">
      <c r="A28">
        <v>27</v>
      </c>
      <c r="B28">
        <v>239.12952100000001</v>
      </c>
      <c r="C28" s="4">
        <v>1</v>
      </c>
      <c r="H28">
        <v>254.15258699999998</v>
      </c>
      <c r="I28" s="3">
        <v>4</v>
      </c>
      <c r="P28">
        <v>2</v>
      </c>
      <c r="Q28" t="str">
        <f t="shared" si="0"/>
        <v>14</v>
      </c>
      <c r="R28">
        <v>1</v>
      </c>
      <c r="X28" t="s">
        <v>283</v>
      </c>
      <c r="Y28" t="s">
        <v>269</v>
      </c>
      <c r="AN28">
        <v>654</v>
      </c>
      <c r="AO28">
        <v>642</v>
      </c>
      <c r="AP28">
        <v>668</v>
      </c>
      <c r="AQ28">
        <v>656</v>
      </c>
      <c r="AT28">
        <f>(($AO$27-$AN$26)/($AN$27-$AN$26))</f>
        <v>0.5</v>
      </c>
      <c r="AU28">
        <f>(($AP$26-$AN$26)/($AN$27-$AN$26))</f>
        <v>0.625</v>
      </c>
      <c r="AV28">
        <f>(($AQ$26-$AN$26)/($AN$27-$AN$26))</f>
        <v>8.3333333333333329E-2</v>
      </c>
      <c r="AW28">
        <f>(($AN$26-$AO$26)/($AO$27-$AO$26))</f>
        <v>0.5</v>
      </c>
      <c r="AX28">
        <f>(($AP$26-$AO$27)/($AO$28-$AO$27))</f>
        <v>0.13043478260869565</v>
      </c>
      <c r="AY28">
        <f>(($AQ$26-$AO$26)/($AO$27-$AO$26))</f>
        <v>0.58333333333333337</v>
      </c>
      <c r="AZ28">
        <f>(($AN$26-$AP$25)/($AP$26-$AP$25))</f>
        <v>0.375</v>
      </c>
      <c r="BA28">
        <f>(($AO$26-$AP$24)/($AP$25-$AP$24))</f>
        <v>0.875</v>
      </c>
      <c r="BB28">
        <f>(($AQ$26-$AP$25)/($AP$26-$AP$25))</f>
        <v>0.45833333333333331</v>
      </c>
      <c r="BC28">
        <f>(($AN$26-$AQ$25)/($AQ$26-$AQ$25))</f>
        <v>0.92</v>
      </c>
      <c r="BD28">
        <f>(($AO$27-$AQ$26)/($AQ$27-$AQ$26))</f>
        <v>0.41666666666666669</v>
      </c>
      <c r="BE28">
        <f>(($AP$26-$AQ$26)/($AQ$27-$AQ$26))</f>
        <v>0.54166666666666663</v>
      </c>
      <c r="BG28">
        <v>1</v>
      </c>
      <c r="BH28">
        <v>164</v>
      </c>
      <c r="BI28">
        <f>($BH$32-$BH$29)/200</f>
        <v>0.1</v>
      </c>
      <c r="BQ28">
        <f>(($AO$27-$AN$26)/($AN$27-$AN$26))</f>
        <v>0.5</v>
      </c>
      <c r="BR28">
        <f>1-(($AP$26-$AN$26)/($AN$27-$AN$26))</f>
        <v>0.375</v>
      </c>
      <c r="BS28">
        <f>(($AQ$26-$AN$26)/($AN$27-$AN$26))</f>
        <v>8.3333333333333329E-2</v>
      </c>
      <c r="BT28">
        <f>(($AN$26-$AO$26)/($AO$27-$AO$26))</f>
        <v>0.5</v>
      </c>
      <c r="BU28">
        <f>(($AP$26-$AO$27)/($AO$28-$AO$27))</f>
        <v>0.13043478260869565</v>
      </c>
      <c r="BV28">
        <f>1-(($AQ$26-$AO$26)/($AO$27-$AO$26))</f>
        <v>0.41666666666666663</v>
      </c>
      <c r="BW28">
        <f>(($AN$26-$AP$25)/($AP$26-$AP$25))</f>
        <v>0.375</v>
      </c>
      <c r="BX28">
        <f>1-(($AO$26-$AP$24)/($AP$25-$AP$24))</f>
        <v>0.125</v>
      </c>
      <c r="BY28">
        <f>(($AQ$26-$AP$25)/($AP$26-$AP$25))</f>
        <v>0.45833333333333331</v>
      </c>
      <c r="BZ28">
        <f>1-(($AN$26-$AQ$25)/($AQ$26-$AQ$25))</f>
        <v>7.999999999999996E-2</v>
      </c>
      <c r="CA28">
        <f>(($AO$27-$AQ$26)/($AQ$27-$AQ$26))</f>
        <v>0.41666666666666669</v>
      </c>
      <c r="CB28">
        <f>1-(($AP$26-$AQ$26)/($AQ$27-$AQ$26))</f>
        <v>0.45833333333333337</v>
      </c>
    </row>
    <row r="29" spans="1:80" x14ac:dyDescent="0.25">
      <c r="A29">
        <v>28</v>
      </c>
      <c r="B29">
        <v>239.12952100000001</v>
      </c>
      <c r="C29" s="4">
        <v>1</v>
      </c>
      <c r="H29">
        <v>254.15258699999998</v>
      </c>
      <c r="I29" s="3">
        <v>4</v>
      </c>
      <c r="P29">
        <v>2</v>
      </c>
      <c r="Q29" t="str">
        <f t="shared" si="0"/>
        <v>14</v>
      </c>
      <c r="R29">
        <v>4</v>
      </c>
      <c r="X29" t="s">
        <v>283</v>
      </c>
      <c r="Y29" t="s">
        <v>264</v>
      </c>
      <c r="AN29">
        <v>678</v>
      </c>
      <c r="AO29">
        <v>666</v>
      </c>
      <c r="AP29">
        <v>695</v>
      </c>
      <c r="AQ29">
        <v>680</v>
      </c>
      <c r="AT29">
        <f>(($AO$28-$AN$27)/($AN$28-$AN$27))</f>
        <v>0.47826086956521741</v>
      </c>
      <c r="AU29">
        <f>(($AP$27-$AN$27)/($AN$28-$AN$27))</f>
        <v>0.65217391304347827</v>
      </c>
      <c r="AV29">
        <f>(($AQ$27-$AN$27)/($AN$28-$AN$27))</f>
        <v>8.6956521739130432E-2</v>
      </c>
      <c r="AW29">
        <f>(($AN$27-$AO$27)/($AO$28-$AO$27))</f>
        <v>0.52173913043478259</v>
      </c>
      <c r="AX29">
        <f>(($AP$27-$AO$28)/($AO$29-$AO$28))</f>
        <v>0.16666666666666666</v>
      </c>
      <c r="AY29">
        <f>(($AQ$27-$AO$27)/($AO$28-$AO$27))</f>
        <v>0.60869565217391308</v>
      </c>
      <c r="AZ29">
        <f>(($AN$27-$AP$26)/($AP$27-$AP$26))</f>
        <v>0.375</v>
      </c>
      <c r="BA29">
        <f>(($AO$27-$AP$25)/($AP$26-$AP$25))</f>
        <v>0.875</v>
      </c>
      <c r="BB29">
        <f>(($AQ$27-$AP$26)/($AP$27-$AP$26))</f>
        <v>0.45833333333333331</v>
      </c>
      <c r="BC29">
        <f>(($AN$27-$AQ$26)/($AQ$27-$AQ$26))</f>
        <v>0.91666666666666663</v>
      </c>
      <c r="BD29">
        <f>(($AO$28-$AQ$27)/($AQ$28-$AQ$27))</f>
        <v>0.39130434782608697</v>
      </c>
      <c r="BE29">
        <f>(($AP$27-$AQ$27)/($AQ$28-$AQ$27))</f>
        <v>0.56521739130434778</v>
      </c>
      <c r="BG29">
        <v>4</v>
      </c>
      <c r="BH29">
        <v>166</v>
      </c>
      <c r="BI29">
        <f>($BH$33-$BH$30)/200</f>
        <v>6.5000000000000002E-2</v>
      </c>
      <c r="BQ29">
        <f>(($AO$28-$AN$27)/($AN$28-$AN$27))</f>
        <v>0.47826086956521741</v>
      </c>
      <c r="BR29">
        <f>1-(($AP$27-$AN$27)/($AN$28-$AN$27))</f>
        <v>0.34782608695652173</v>
      </c>
      <c r="BS29">
        <f>(($AQ$27-$AN$27)/($AN$28-$AN$27))</f>
        <v>8.6956521739130432E-2</v>
      </c>
      <c r="BT29">
        <f>1-(($AN$27-$AO$27)/($AO$28-$AO$27))</f>
        <v>0.47826086956521741</v>
      </c>
      <c r="BU29">
        <f>(($AP$27-$AO$28)/($AO$29-$AO$28))</f>
        <v>0.16666666666666666</v>
      </c>
      <c r="BV29">
        <f>1-(($AQ$27-$AO$27)/($AO$28-$AO$27))</f>
        <v>0.39130434782608692</v>
      </c>
      <c r="BW29">
        <f>(($AN$27-$AP$26)/($AP$27-$AP$26))</f>
        <v>0.375</v>
      </c>
      <c r="BX29">
        <f>1-(($AO$27-$AP$25)/($AP$26-$AP$25))</f>
        <v>0.125</v>
      </c>
      <c r="BY29">
        <f>(($AQ$27-$AP$26)/($AP$27-$AP$26))</f>
        <v>0.45833333333333331</v>
      </c>
      <c r="BZ29">
        <f>1-(($AN$27-$AQ$26)/($AQ$27-$AQ$26))</f>
        <v>8.333333333333337E-2</v>
      </c>
      <c r="CA29">
        <f>(($AO$28-$AQ$27)/($AQ$28-$AQ$27))</f>
        <v>0.39130434782608697</v>
      </c>
      <c r="CB29">
        <f>1-(($AP$27-$AQ$27)/($AQ$28-$AQ$27))</f>
        <v>0.43478260869565222</v>
      </c>
    </row>
    <row r="30" spans="1:80" x14ac:dyDescent="0.25">
      <c r="A30">
        <v>29</v>
      </c>
      <c r="B30">
        <v>239.12952100000001</v>
      </c>
      <c r="C30" s="4">
        <v>1</v>
      </c>
      <c r="H30">
        <v>254.15258699999998</v>
      </c>
      <c r="I30" s="3">
        <v>4</v>
      </c>
      <c r="P30">
        <v>2</v>
      </c>
      <c r="Q30" t="str">
        <f t="shared" si="0"/>
        <v>14</v>
      </c>
      <c r="R30">
        <v>2</v>
      </c>
      <c r="X30" t="s">
        <v>283</v>
      </c>
      <c r="Y30" t="s">
        <v>265</v>
      </c>
      <c r="AB30" t="s">
        <v>283</v>
      </c>
      <c r="AC30" t="str">
        <f>CONCATENATE($R30,$R31,$R32,$R33)</f>
        <v>2314</v>
      </c>
      <c r="AN30">
        <v>705</v>
      </c>
      <c r="AO30">
        <v>691</v>
      </c>
      <c r="AP30">
        <v>723</v>
      </c>
      <c r="AQ30">
        <v>706</v>
      </c>
      <c r="AT30">
        <f>(($AO$29-$AN$28)/($AN$29-$AN$28))</f>
        <v>0.5</v>
      </c>
      <c r="AU30">
        <f>(($AP$28-$AN$28)/($AN$29-$AN$28))</f>
        <v>0.58333333333333337</v>
      </c>
      <c r="AV30">
        <f>(($AQ$28-$AN$28)/($AN$29-$AN$28))</f>
        <v>8.3333333333333329E-2</v>
      </c>
      <c r="AW30">
        <f>(($AN$28-$AO$28)/($AO$29-$AO$28))</f>
        <v>0.5</v>
      </c>
      <c r="AX30">
        <f>(($AP$28-$AO$29)/($AO$30-$AO$29))</f>
        <v>0.08</v>
      </c>
      <c r="AY30">
        <f>(($AQ$28-$AO$28)/($AO$29-$AO$28))</f>
        <v>0.58333333333333337</v>
      </c>
      <c r="AZ30">
        <f>(($AN$28-$AP$27)/($AP$28-$AP$27))</f>
        <v>0.36363636363636365</v>
      </c>
      <c r="BA30">
        <f>(($AO$28-$AP$26)/($AP$27-$AP$26))</f>
        <v>0.83333333333333337</v>
      </c>
      <c r="BB30">
        <f>(($AQ$28-$AP$27)/($AP$28-$AP$27))</f>
        <v>0.45454545454545453</v>
      </c>
      <c r="BC30">
        <f>(($AN$28-$AQ$27)/($AQ$28-$AQ$27))</f>
        <v>0.91304347826086951</v>
      </c>
      <c r="BD30">
        <f>(($AO$29-$AQ$28)/($AQ$29-$AQ$28))</f>
        <v>0.41666666666666669</v>
      </c>
      <c r="BE30">
        <f>(($AP$28-$AQ$28)/($AQ$29-$AQ$28))</f>
        <v>0.5</v>
      </c>
      <c r="BG30">
        <v>2</v>
      </c>
      <c r="BH30">
        <v>175</v>
      </c>
      <c r="BI30">
        <f>($BH$34-$BH$31)/200</f>
        <v>0.1</v>
      </c>
      <c r="BQ30">
        <f>(($AO$29-$AN$28)/($AN$29-$AN$28))</f>
        <v>0.5</v>
      </c>
      <c r="BR30">
        <f>1-(($AP$28-$AN$28)/($AN$29-$AN$28))</f>
        <v>0.41666666666666663</v>
      </c>
      <c r="BS30">
        <f>(($AQ$28-$AN$28)/($AN$29-$AN$28))</f>
        <v>8.3333333333333329E-2</v>
      </c>
      <c r="BT30">
        <f>(($AN$28-$AO$28)/($AO$29-$AO$28))</f>
        <v>0.5</v>
      </c>
      <c r="BU30">
        <f>(($AP$28-$AO$29)/($AO$30-$AO$29))</f>
        <v>0.08</v>
      </c>
      <c r="BV30">
        <f>1-(($AQ$28-$AO$28)/($AO$29-$AO$28))</f>
        <v>0.41666666666666663</v>
      </c>
      <c r="BW30">
        <f>(($AN$28-$AP$27)/($AP$28-$AP$27))</f>
        <v>0.36363636363636365</v>
      </c>
      <c r="BX30">
        <f>1-(($AO$28-$AP$26)/($AP$27-$AP$26))</f>
        <v>0.16666666666666663</v>
      </c>
      <c r="BY30">
        <f>(($AQ$28-$AP$27)/($AP$28-$AP$27))</f>
        <v>0.45454545454545453</v>
      </c>
      <c r="BZ30">
        <f>1-(($AN$28-$AQ$27)/($AQ$28-$AQ$27))</f>
        <v>8.6956521739130488E-2</v>
      </c>
      <c r="CA30">
        <f>(($AO$29-$AQ$28)/($AQ$29-$AQ$28))</f>
        <v>0.41666666666666669</v>
      </c>
      <c r="CB30">
        <f>(($AP$28-$AQ$28)/($AQ$29-$AQ$28))</f>
        <v>0.5</v>
      </c>
    </row>
    <row r="31" spans="1:80" x14ac:dyDescent="0.25">
      <c r="A31">
        <v>30</v>
      </c>
      <c r="B31">
        <v>239.12952100000001</v>
      </c>
      <c r="C31" s="4">
        <v>1</v>
      </c>
      <c r="H31">
        <v>254.15258699999998</v>
      </c>
      <c r="I31" s="3">
        <v>4</v>
      </c>
      <c r="P31">
        <v>2</v>
      </c>
      <c r="Q31" t="str">
        <f t="shared" si="0"/>
        <v>14</v>
      </c>
      <c r="R31">
        <v>3</v>
      </c>
      <c r="X31" t="s">
        <v>283</v>
      </c>
      <c r="Y31" t="s">
        <v>266</v>
      </c>
      <c r="AN31">
        <v>731</v>
      </c>
      <c r="AO31">
        <v>718</v>
      </c>
      <c r="AP31">
        <v>749</v>
      </c>
      <c r="AQ31">
        <v>734</v>
      </c>
      <c r="AT31">
        <f>(($AO$30-$AN$29)/($AN$30-$AN$29))</f>
        <v>0.48148148148148145</v>
      </c>
      <c r="AU31">
        <f>(($AP$29-$AN$29)/($AN$30-$AN$29))</f>
        <v>0.62962962962962965</v>
      </c>
      <c r="AV31">
        <f>(($AQ$29-$AN$29)/($AN$30-$AN$29))</f>
        <v>7.407407407407407E-2</v>
      </c>
      <c r="AW31">
        <f>(($AN$29-$AO$29)/($AO$30-$AO$29))</f>
        <v>0.48</v>
      </c>
      <c r="AX31">
        <f>(($AP$29-$AO$30)/($AO$31-$AO$30))</f>
        <v>0.14814814814814814</v>
      </c>
      <c r="AY31">
        <f>(($AQ$29-$AO$29)/($AO$30-$AO$29))</f>
        <v>0.56000000000000005</v>
      </c>
      <c r="AZ31">
        <f>(($AN$29-$AP$28)/($AP$29-$AP$28))</f>
        <v>0.37037037037037035</v>
      </c>
      <c r="BA31">
        <f>(($AO$29-$AP$27)/($AP$28-$AP$27))</f>
        <v>0.90909090909090906</v>
      </c>
      <c r="BB31">
        <f>(($AQ$29-$AP$28)/($AP$29-$AP$28))</f>
        <v>0.44444444444444442</v>
      </c>
      <c r="BC31">
        <f>(($AN$29-$AQ$28)/($AQ$29-$AQ$28))</f>
        <v>0.91666666666666663</v>
      </c>
      <c r="BD31">
        <f>(($AO$30-$AQ$29)/($AQ$30-$AQ$29))</f>
        <v>0.42307692307692307</v>
      </c>
      <c r="BE31">
        <f>(($AP$29-$AQ$29)/($AQ$30-$AQ$29))</f>
        <v>0.57692307692307687</v>
      </c>
      <c r="BG31">
        <v>3</v>
      </c>
      <c r="BH31">
        <v>177</v>
      </c>
      <c r="BI31">
        <f>($BH$35-$BH$32)/200</f>
        <v>6.5000000000000002E-2</v>
      </c>
      <c r="BQ31">
        <f>(($AO$30-$AN$29)/($AN$30-$AN$29))</f>
        <v>0.48148148148148145</v>
      </c>
      <c r="BR31">
        <f>1-(($AP$29-$AN$29)/($AN$30-$AN$29))</f>
        <v>0.37037037037037035</v>
      </c>
      <c r="BS31">
        <f>(($AQ$29-$AN$29)/($AN$30-$AN$29))</f>
        <v>7.407407407407407E-2</v>
      </c>
      <c r="BT31">
        <f>(($AN$29-$AO$29)/($AO$30-$AO$29))</f>
        <v>0.48</v>
      </c>
      <c r="BU31">
        <f>(($AP$29-$AO$30)/($AO$31-$AO$30))</f>
        <v>0.14814814814814814</v>
      </c>
      <c r="BV31">
        <f>1-(($AQ$29-$AO$29)/($AO$30-$AO$29))</f>
        <v>0.43999999999999995</v>
      </c>
      <c r="BW31">
        <f>(($AN$29-$AP$28)/($AP$29-$AP$28))</f>
        <v>0.37037037037037035</v>
      </c>
      <c r="BX31">
        <f>1-(($AO$29-$AP$27)/($AP$28-$AP$27))</f>
        <v>9.0909090909090939E-2</v>
      </c>
      <c r="BY31">
        <f>(($AQ$29-$AP$28)/($AP$29-$AP$28))</f>
        <v>0.44444444444444442</v>
      </c>
      <c r="BZ31">
        <f>1-(($AN$29-$AQ$28)/($AQ$29-$AQ$28))</f>
        <v>8.333333333333337E-2</v>
      </c>
      <c r="CA31">
        <f>(($AO$30-$AQ$29)/($AQ$30-$AQ$29))</f>
        <v>0.42307692307692307</v>
      </c>
      <c r="CB31">
        <f>1-(($AP$29-$AQ$29)/($AQ$30-$AQ$29))</f>
        <v>0.42307692307692313</v>
      </c>
    </row>
    <row r="32" spans="1:80" x14ac:dyDescent="0.25">
      <c r="A32">
        <v>31</v>
      </c>
      <c r="B32">
        <v>239.12952100000001</v>
      </c>
      <c r="C32" s="4">
        <v>1</v>
      </c>
      <c r="H32">
        <v>254.15258699999998</v>
      </c>
      <c r="I32" s="3">
        <v>4</v>
      </c>
      <c r="P32">
        <v>2</v>
      </c>
      <c r="Q32" t="str">
        <f t="shared" si="0"/>
        <v>14</v>
      </c>
      <c r="R32">
        <v>1</v>
      </c>
      <c r="X32" t="s">
        <v>283</v>
      </c>
      <c r="Y32" t="s">
        <v>269</v>
      </c>
      <c r="AN32">
        <v>752</v>
      </c>
      <c r="AO32">
        <v>745</v>
      </c>
      <c r="AP32">
        <v>759</v>
      </c>
      <c r="AQ32">
        <v>778</v>
      </c>
      <c r="AT32">
        <f>(($AO$31-$AN$30)/($AN$31-$AN$30))</f>
        <v>0.5</v>
      </c>
      <c r="AU32">
        <f>(($AP$30-$AN$30)/($AN$31-$AN$30))</f>
        <v>0.69230769230769229</v>
      </c>
      <c r="AV32">
        <f>(($AQ$30-$AN$30)/($AN$31-$AN$30))</f>
        <v>3.8461538461538464E-2</v>
      </c>
      <c r="AW32">
        <f>(($AN$30-$AO$30)/($AO$31-$AO$30))</f>
        <v>0.51851851851851849</v>
      </c>
      <c r="AX32">
        <f>(($AP$30-$AO$31)/($AO$32-$AO$31))</f>
        <v>0.18518518518518517</v>
      </c>
      <c r="AY32">
        <f>(($AQ$30-$AO$30)/($AO$31-$AO$30))</f>
        <v>0.55555555555555558</v>
      </c>
      <c r="AZ32">
        <f>(($AN$30-$AP$29)/($AP$30-$AP$29))</f>
        <v>0.35714285714285715</v>
      </c>
      <c r="BA32">
        <f>(($AO$30-$AP$28)/($AP$29-$AP$28))</f>
        <v>0.85185185185185186</v>
      </c>
      <c r="BB32">
        <f>(($AQ$30-$AP$29)/($AP$30-$AP$29))</f>
        <v>0.39285714285714285</v>
      </c>
      <c r="BC32">
        <f>(($AN$30-$AQ$29)/($AQ$30-$AQ$29))</f>
        <v>0.96153846153846156</v>
      </c>
      <c r="BD32">
        <f>(($AO$31-$AQ$30)/($AQ$31-$AQ$30))</f>
        <v>0.42857142857142855</v>
      </c>
      <c r="BE32">
        <f>(($AP$30-$AQ$30)/($AQ$31-$AQ$30))</f>
        <v>0.6071428571428571</v>
      </c>
      <c r="BG32">
        <v>1</v>
      </c>
      <c r="BH32">
        <v>186</v>
      </c>
      <c r="BI32">
        <f>($BH$36-$BH$33)/200</f>
        <v>0.1</v>
      </c>
      <c r="BQ32">
        <f>(($AO$31-$AN$30)/($AN$31-$AN$30))</f>
        <v>0.5</v>
      </c>
      <c r="BR32">
        <f>1-(($AP$30-$AN$30)/($AN$31-$AN$30))</f>
        <v>0.30769230769230771</v>
      </c>
      <c r="BS32">
        <f>(($AQ$30-$AN$30)/($AN$31-$AN$30))</f>
        <v>3.8461538461538464E-2</v>
      </c>
      <c r="BT32">
        <f>1-(($AN$30-$AO$30)/($AO$31-$AO$30))</f>
        <v>0.48148148148148151</v>
      </c>
      <c r="BU32">
        <f>(($AP$30-$AO$31)/($AO$32-$AO$31))</f>
        <v>0.18518518518518517</v>
      </c>
      <c r="BV32">
        <f>1-(($AQ$30-$AO$30)/($AO$31-$AO$30))</f>
        <v>0.44444444444444442</v>
      </c>
      <c r="BW32">
        <f>(($AN$30-$AP$29)/($AP$30-$AP$29))</f>
        <v>0.35714285714285715</v>
      </c>
      <c r="BX32">
        <f>1-(($AO$30-$AP$28)/($AP$29-$AP$28))</f>
        <v>0.14814814814814814</v>
      </c>
      <c r="BY32">
        <f>(($AQ$30-$AP$29)/($AP$30-$AP$29))</f>
        <v>0.39285714285714285</v>
      </c>
      <c r="BZ32">
        <f>1-(($AN$30-$AQ$29)/($AQ$30-$AQ$29))</f>
        <v>3.8461538461538436E-2</v>
      </c>
      <c r="CA32">
        <f>(($AO$31-$AQ$30)/($AQ$31-$AQ$30))</f>
        <v>0.42857142857142855</v>
      </c>
      <c r="CB32">
        <f>1-(($AP$30-$AQ$30)/($AQ$31-$AQ$30))</f>
        <v>0.3928571428571429</v>
      </c>
    </row>
    <row r="33" spans="1:80" x14ac:dyDescent="0.25">
      <c r="A33">
        <v>32</v>
      </c>
      <c r="B33">
        <v>239.12952100000001</v>
      </c>
      <c r="C33" s="4">
        <v>1</v>
      </c>
      <c r="D33">
        <v>232.04967400000001</v>
      </c>
      <c r="E33" s="2">
        <v>2</v>
      </c>
      <c r="H33">
        <v>254.15783999999999</v>
      </c>
      <c r="I33" s="3">
        <v>4</v>
      </c>
      <c r="P33">
        <v>3</v>
      </c>
      <c r="Q33" t="str">
        <f t="shared" si="0"/>
        <v>124</v>
      </c>
      <c r="R33">
        <v>4</v>
      </c>
      <c r="X33" t="s">
        <v>283</v>
      </c>
      <c r="Y33" t="s">
        <v>264</v>
      </c>
      <c r="AN33">
        <v>779</v>
      </c>
      <c r="AO33">
        <v>764</v>
      </c>
      <c r="AP33">
        <v>792</v>
      </c>
      <c r="AQ33">
        <v>807</v>
      </c>
      <c r="AW33">
        <f>(($AN$31-$AO$31)/($AO$32-$AO$31))</f>
        <v>0.48148148148148145</v>
      </c>
      <c r="AY33">
        <f>(($AQ$31-$AO$31)/($AO$32-$AO$31))</f>
        <v>0.59259259259259256</v>
      </c>
      <c r="AZ33">
        <f>(($AN$31-$AP$30)/($AP$31-$AP$30))</f>
        <v>0.30769230769230771</v>
      </c>
      <c r="BA33">
        <f>(($AO$31-$AP$29)/($AP$30-$AP$29))</f>
        <v>0.8214285714285714</v>
      </c>
      <c r="BB33">
        <f>(($AQ$31-$AP$30)/($AP$31-$AP$30))</f>
        <v>0.42307692307692307</v>
      </c>
      <c r="BC33">
        <f>(($AN$31-$AQ$30)/($AQ$31-$AQ$30))</f>
        <v>0.8928571428571429</v>
      </c>
      <c r="BG33">
        <v>4</v>
      </c>
      <c r="BH33">
        <v>188</v>
      </c>
      <c r="BI33">
        <f>($BH$37-$BH$34)/200</f>
        <v>7.0000000000000007E-2</v>
      </c>
      <c r="BT33">
        <f>(($AN$31-$AO$31)/($AO$32-$AO$31))</f>
        <v>0.48148148148148145</v>
      </c>
      <c r="BV33">
        <f>1-(($AQ$31-$AO$31)/($AO$32-$AO$31))</f>
        <v>0.40740740740740744</v>
      </c>
      <c r="BW33">
        <f>(($AN$31-$AP$30)/($AP$31-$AP$30))</f>
        <v>0.30769230769230771</v>
      </c>
      <c r="BX33">
        <f>1-(($AO$31-$AP$29)/($AP$30-$AP$29))</f>
        <v>0.1785714285714286</v>
      </c>
      <c r="BY33">
        <f>(($AQ$31-$AP$30)/($AP$31-$AP$30))</f>
        <v>0.42307692307692307</v>
      </c>
      <c r="BZ33">
        <f>1-(($AN$31-$AQ$30)/($AQ$31-$AQ$30))</f>
        <v>0.1071428571428571</v>
      </c>
    </row>
    <row r="34" spans="1:80" x14ac:dyDescent="0.25">
      <c r="A34">
        <v>33</v>
      </c>
      <c r="B34">
        <v>239.12952100000001</v>
      </c>
      <c r="C34" s="4">
        <v>1</v>
      </c>
      <c r="D34">
        <v>232.06278</v>
      </c>
      <c r="E34" s="2">
        <v>2</v>
      </c>
      <c r="F34">
        <v>245.084182</v>
      </c>
      <c r="G34" s="5">
        <v>3</v>
      </c>
      <c r="H34">
        <v>254.15783999999999</v>
      </c>
      <c r="I34" s="3">
        <v>4</v>
      </c>
      <c r="P34">
        <v>4</v>
      </c>
      <c r="Q34" t="str">
        <f t="shared" si="0"/>
        <v>1234</v>
      </c>
      <c r="R34">
        <v>2</v>
      </c>
      <c r="X34" t="s">
        <v>283</v>
      </c>
      <c r="Y34" t="s">
        <v>265</v>
      </c>
      <c r="AB34" t="s">
        <v>283</v>
      </c>
      <c r="AC34" t="str">
        <f>CONCATENATE($R34,$R35,$R36,$R37)</f>
        <v>2314</v>
      </c>
      <c r="AN34">
        <v>805</v>
      </c>
      <c r="AO34">
        <v>791</v>
      </c>
      <c r="AP34">
        <v>819</v>
      </c>
      <c r="AQ34">
        <v>831</v>
      </c>
      <c r="BA34">
        <f>(($AO$32-$AP$30)/($AP$31-$AP$30))</f>
        <v>0.84615384615384615</v>
      </c>
      <c r="BG34">
        <v>2</v>
      </c>
      <c r="BH34">
        <v>197</v>
      </c>
      <c r="BI34">
        <f>($BH$38-$BH$35)/200</f>
        <v>0.105</v>
      </c>
      <c r="BX34">
        <f>1-(($AO$32-$AP$30)/($AP$31-$AP$30))</f>
        <v>0.15384615384615385</v>
      </c>
    </row>
    <row r="35" spans="1:80" x14ac:dyDescent="0.25">
      <c r="A35">
        <v>34</v>
      </c>
      <c r="B35">
        <v>239.12952100000001</v>
      </c>
      <c r="C35" s="4">
        <v>1</v>
      </c>
      <c r="D35">
        <v>232.06278</v>
      </c>
      <c r="E35" s="2">
        <v>2</v>
      </c>
      <c r="F35">
        <v>245.05969899999999</v>
      </c>
      <c r="G35" s="5">
        <v>3</v>
      </c>
      <c r="P35">
        <v>3</v>
      </c>
      <c r="Q35" t="str">
        <f t="shared" si="0"/>
        <v>123</v>
      </c>
      <c r="R35">
        <v>3</v>
      </c>
      <c r="X35" t="s">
        <v>283</v>
      </c>
      <c r="Y35" t="s">
        <v>266</v>
      </c>
      <c r="AN35">
        <v>832</v>
      </c>
      <c r="AO35">
        <v>818</v>
      </c>
      <c r="AP35">
        <v>846</v>
      </c>
      <c r="AQ35">
        <v>856</v>
      </c>
      <c r="BG35">
        <v>3</v>
      </c>
      <c r="BH35">
        <v>199</v>
      </c>
      <c r="BI35">
        <f>($BH$39-$BH$36)/200</f>
        <v>6.5000000000000002E-2</v>
      </c>
    </row>
    <row r="36" spans="1:80" x14ac:dyDescent="0.25">
      <c r="A36">
        <v>35</v>
      </c>
      <c r="B36">
        <v>239.140691</v>
      </c>
      <c r="C36" s="4">
        <v>1</v>
      </c>
      <c r="D36">
        <v>232.06278</v>
      </c>
      <c r="E36" s="2">
        <v>2</v>
      </c>
      <c r="F36">
        <v>245.05969899999999</v>
      </c>
      <c r="G36" s="5">
        <v>3</v>
      </c>
      <c r="P36">
        <v>3</v>
      </c>
      <c r="Q36" t="str">
        <f t="shared" si="0"/>
        <v>123</v>
      </c>
      <c r="R36">
        <v>1</v>
      </c>
      <c r="X36" t="s">
        <v>283</v>
      </c>
      <c r="Y36" t="s">
        <v>269</v>
      </c>
      <c r="AN36">
        <v>856</v>
      </c>
      <c r="AO36">
        <v>844</v>
      </c>
      <c r="AP36">
        <v>869</v>
      </c>
      <c r="AQ36">
        <v>881</v>
      </c>
      <c r="BG36">
        <v>1</v>
      </c>
      <c r="BH36">
        <v>208</v>
      </c>
      <c r="BI36">
        <f>($BH$40-$BH$37)/200</f>
        <v>0.1</v>
      </c>
    </row>
    <row r="37" spans="1:80" x14ac:dyDescent="0.25">
      <c r="A37">
        <v>36</v>
      </c>
      <c r="D37">
        <v>232.06278</v>
      </c>
      <c r="E37" s="2">
        <v>2</v>
      </c>
      <c r="F37">
        <v>245.05969899999999</v>
      </c>
      <c r="G37" s="5">
        <v>3</v>
      </c>
      <c r="P37">
        <v>2</v>
      </c>
      <c r="Q37" t="str">
        <f t="shared" si="0"/>
        <v>23</v>
      </c>
      <c r="R37">
        <v>4</v>
      </c>
      <c r="X37" t="s">
        <v>283</v>
      </c>
      <c r="Y37" t="s">
        <v>264</v>
      </c>
      <c r="AN37">
        <v>879</v>
      </c>
      <c r="AO37">
        <v>866</v>
      </c>
      <c r="AP37">
        <v>891</v>
      </c>
      <c r="AQ37">
        <v>904</v>
      </c>
      <c r="AT37">
        <f>(($AO$33-$AN$32)/($AN$33-$AN$32))</f>
        <v>0.44444444444444442</v>
      </c>
      <c r="AU37">
        <f>(($AP$32-$AN$32)/($AN$33-$AN$32))</f>
        <v>0.25925925925925924</v>
      </c>
      <c r="AV37">
        <f>(($AQ$32-$AN$32)/($AN$33-$AN$32))</f>
        <v>0.96296296296296291</v>
      </c>
      <c r="AW37">
        <f>(($AN$33-$AO$33)/($AO$34-$AO$33))</f>
        <v>0.55555555555555558</v>
      </c>
      <c r="AX37">
        <f>(($AP$33-$AO$34)/($AO$35-$AO$34))</f>
        <v>3.7037037037037035E-2</v>
      </c>
      <c r="AY37">
        <f>(($AQ$32-$AO$33)/($AO$34-$AO$33))</f>
        <v>0.51851851851851849</v>
      </c>
      <c r="AZ37">
        <f>(($AN$33-$AP$32)/($AP$33-$AP$32))</f>
        <v>0.60606060606060608</v>
      </c>
      <c r="BA37">
        <f>(($AO$33-$AP$32)/($AP$33-$AP$32))</f>
        <v>0.15151515151515152</v>
      </c>
      <c r="BB37">
        <f>(($AQ$32-$AP$32)/($AP$33-$AP$32))</f>
        <v>0.5757575757575758</v>
      </c>
      <c r="BC37">
        <f>(($AN$33-$AQ$32)/($AQ$33-$AQ$32))</f>
        <v>3.4482758620689655E-2</v>
      </c>
      <c r="BD37">
        <f>(($AO$34-$AQ$32)/($AQ$33-$AQ$32))</f>
        <v>0.44827586206896552</v>
      </c>
      <c r="BE37">
        <f>(($AP$33-$AQ$32)/($AQ$33-$AQ$32))</f>
        <v>0.48275862068965519</v>
      </c>
      <c r="BG37">
        <v>4</v>
      </c>
      <c r="BH37">
        <v>211</v>
      </c>
      <c r="BI37">
        <f>($BH$41-$BH$38)/200</f>
        <v>7.0000000000000007E-2</v>
      </c>
      <c r="BQ37">
        <f>(($AO$33-$AN$32)/($AN$33-$AN$32))</f>
        <v>0.44444444444444442</v>
      </c>
      <c r="BR37">
        <f>(($AP$32-$AN$32)/($AN$33-$AN$32))</f>
        <v>0.25925925925925924</v>
      </c>
      <c r="BS37">
        <f>1-(($AQ$32-$AN$32)/($AN$33-$AN$32))</f>
        <v>3.703703703703709E-2</v>
      </c>
      <c r="BT37">
        <f>1-(($AN$33-$AO$33)/($AO$34-$AO$33))</f>
        <v>0.44444444444444442</v>
      </c>
      <c r="BU37">
        <f>(($AP$33-$AO$34)/($AO$35-$AO$34))</f>
        <v>3.7037037037037035E-2</v>
      </c>
      <c r="BV37">
        <f>1-(($AQ$32-$AO$33)/($AO$34-$AO$33))</f>
        <v>0.48148148148148151</v>
      </c>
      <c r="BW37">
        <f>1-(($AN$33-$AP$32)/($AP$33-$AP$32))</f>
        <v>0.39393939393939392</v>
      </c>
      <c r="BX37">
        <f>(($AO$33-$AP$32)/($AP$33-$AP$32))</f>
        <v>0.15151515151515152</v>
      </c>
      <c r="BY37">
        <f>1-(($AQ$32-$AP$32)/($AP$33-$AP$32))</f>
        <v>0.4242424242424242</v>
      </c>
      <c r="BZ37">
        <f>(($AN$33-$AQ$32)/($AQ$33-$AQ$32))</f>
        <v>3.4482758620689655E-2</v>
      </c>
      <c r="CA37">
        <f>(($AO$34-$AQ$32)/($AQ$33-$AQ$32))</f>
        <v>0.44827586206896552</v>
      </c>
      <c r="CB37">
        <f>(($AP$33-$AQ$32)/($AQ$33-$AQ$32))</f>
        <v>0.48275862068965519</v>
      </c>
    </row>
    <row r="38" spans="1:80" x14ac:dyDescent="0.25">
      <c r="A38">
        <v>37</v>
      </c>
      <c r="D38">
        <v>232.06278</v>
      </c>
      <c r="E38" s="2">
        <v>2</v>
      </c>
      <c r="F38">
        <v>245.05969899999999</v>
      </c>
      <c r="G38" s="5">
        <v>3</v>
      </c>
      <c r="P38">
        <v>2</v>
      </c>
      <c r="Q38" t="str">
        <f t="shared" si="0"/>
        <v>23</v>
      </c>
      <c r="R38">
        <v>2</v>
      </c>
      <c r="X38" t="s">
        <v>283</v>
      </c>
      <c r="Y38" t="s">
        <v>265</v>
      </c>
      <c r="AB38" t="s">
        <v>283</v>
      </c>
      <c r="AC38" t="str">
        <f>CONCATENATE($R38,$R39,$R40,$R41)</f>
        <v>2314</v>
      </c>
      <c r="AN38">
        <v>901</v>
      </c>
      <c r="AO38">
        <v>889</v>
      </c>
      <c r="AP38">
        <v>916</v>
      </c>
      <c r="AQ38">
        <v>930</v>
      </c>
      <c r="AT38">
        <f>(($AO$34-$AN$33)/($AN$34-$AN$33))</f>
        <v>0.46153846153846156</v>
      </c>
      <c r="AU38">
        <f>(($AP$33-$AN$33)/($AN$34-$AN$33))</f>
        <v>0.5</v>
      </c>
      <c r="AV38">
        <f>(($AQ$33-$AN$34)/($AN$35-$AN$34))</f>
        <v>7.407407407407407E-2</v>
      </c>
      <c r="AW38">
        <f>(($AN$34-$AO$34)/($AO$35-$AO$34))</f>
        <v>0.51851851851851849</v>
      </c>
      <c r="AX38">
        <f>(($AP$34-$AO$35)/($AO$36-$AO$35))</f>
        <v>3.8461538461538464E-2</v>
      </c>
      <c r="AY38">
        <f>(($AQ$33-$AO$34)/($AO$35-$AO$34))</f>
        <v>0.59259259259259256</v>
      </c>
      <c r="AZ38">
        <f>(($AN$34-$AP$33)/($AP$34-$AP$33))</f>
        <v>0.48148148148148145</v>
      </c>
      <c r="BA38">
        <f>(($AO$34-$AP$32)/($AP$33-$AP$32))</f>
        <v>0.96969696969696972</v>
      </c>
      <c r="BB38">
        <f>(($AQ$33-$AP$33)/($AP$34-$AP$33))</f>
        <v>0.55555555555555558</v>
      </c>
      <c r="BC38">
        <f>(($AN$34-$AQ$32)/($AQ$33-$AQ$32))</f>
        <v>0.93103448275862066</v>
      </c>
      <c r="BD38">
        <f>(($AO$35-$AQ$33)/($AQ$34-$AQ$33))</f>
        <v>0.45833333333333331</v>
      </c>
      <c r="BE38">
        <f>(($AP$34-$AQ$33)/($AQ$34-$AQ$33))</f>
        <v>0.5</v>
      </c>
      <c r="BG38">
        <v>2</v>
      </c>
      <c r="BH38">
        <v>220</v>
      </c>
      <c r="BI38">
        <f>($BH$42-$BH$39)/200</f>
        <v>0.11</v>
      </c>
      <c r="BQ38">
        <f>(($AO$34-$AN$33)/($AN$34-$AN$33))</f>
        <v>0.46153846153846156</v>
      </c>
      <c r="BR38">
        <f>(($AP$33-$AN$33)/($AN$34-$AN$33))</f>
        <v>0.5</v>
      </c>
      <c r="BS38">
        <f>(($AQ$33-$AN$34)/($AN$35-$AN$34))</f>
        <v>7.407407407407407E-2</v>
      </c>
      <c r="BT38">
        <f>1-(($AN$34-$AO$34)/($AO$35-$AO$34))</f>
        <v>0.48148148148148151</v>
      </c>
      <c r="BU38">
        <f>(($AP$34-$AO$35)/($AO$36-$AO$35))</f>
        <v>3.8461538461538464E-2</v>
      </c>
      <c r="BV38">
        <f>1-(($AQ$33-$AO$34)/($AO$35-$AO$34))</f>
        <v>0.40740740740740744</v>
      </c>
      <c r="BW38">
        <f>(($AN$34-$AP$33)/($AP$34-$AP$33))</f>
        <v>0.48148148148148145</v>
      </c>
      <c r="BX38">
        <f>1-(($AO$34-$AP$32)/($AP$33-$AP$32))</f>
        <v>3.0303030303030276E-2</v>
      </c>
      <c r="BY38">
        <f>1-(($AQ$33-$AP$33)/($AP$34-$AP$33))</f>
        <v>0.44444444444444442</v>
      </c>
      <c r="BZ38">
        <f>1-(($AN$34-$AQ$32)/($AQ$33-$AQ$32))</f>
        <v>6.8965517241379337E-2</v>
      </c>
      <c r="CA38">
        <f>(($AO$35-$AQ$33)/($AQ$34-$AQ$33))</f>
        <v>0.45833333333333331</v>
      </c>
      <c r="CB38">
        <f>(($AP$34-$AQ$33)/($AQ$34-$AQ$33))</f>
        <v>0.5</v>
      </c>
    </row>
    <row r="39" spans="1:80" x14ac:dyDescent="0.25">
      <c r="A39">
        <v>38</v>
      </c>
      <c r="D39">
        <v>232.06278</v>
      </c>
      <c r="E39" s="2">
        <v>2</v>
      </c>
      <c r="F39">
        <v>245.05969899999999</v>
      </c>
      <c r="G39" s="5">
        <v>3</v>
      </c>
      <c r="P39">
        <v>2</v>
      </c>
      <c r="Q39" t="str">
        <f t="shared" si="0"/>
        <v>23</v>
      </c>
      <c r="R39">
        <v>3</v>
      </c>
      <c r="X39" t="s">
        <v>283</v>
      </c>
      <c r="Y39" t="s">
        <v>266</v>
      </c>
      <c r="AN39">
        <v>927</v>
      </c>
      <c r="AO39">
        <v>912</v>
      </c>
      <c r="AP39">
        <v>942</v>
      </c>
      <c r="AQ39">
        <v>956</v>
      </c>
      <c r="AT39">
        <f>(($AO$35-$AN$34)/($AN$35-$AN$34))</f>
        <v>0.48148148148148145</v>
      </c>
      <c r="AU39">
        <f>(($AP$34-$AN$34)/($AN$35-$AN$34))</f>
        <v>0.51851851851851849</v>
      </c>
      <c r="AV39">
        <f>(($AQ$34-$AN$34)/($AN$35-$AN$34))</f>
        <v>0.96296296296296291</v>
      </c>
      <c r="AW39">
        <f>(($AN$35-$AO$35)/($AO$36-$AO$35))</f>
        <v>0.53846153846153844</v>
      </c>
      <c r="AX39">
        <f>(($AP$35-$AO$36)/($AO$37-$AO$36))</f>
        <v>9.0909090909090912E-2</v>
      </c>
      <c r="AY39">
        <f>(($AQ$34-$AO$35)/($AO$36-$AO$35))</f>
        <v>0.5</v>
      </c>
      <c r="AZ39">
        <f>(($AN$35-$AP$34)/($AP$35-$AP$34))</f>
        <v>0.48148148148148145</v>
      </c>
      <c r="BA39">
        <f>(($AO$35-$AP$33)/($AP$34-$AP$33))</f>
        <v>0.96296296296296291</v>
      </c>
      <c r="BB39">
        <f>(($AQ$34-$AP$34)/($AP$35-$AP$34))</f>
        <v>0.44444444444444442</v>
      </c>
      <c r="BC39">
        <f>(($AN$35-$AQ$34)/($AQ$35-$AQ$34))</f>
        <v>0.04</v>
      </c>
      <c r="BD39">
        <f>(($AO$36-$AQ$34)/($AQ$35-$AQ$34))</f>
        <v>0.52</v>
      </c>
      <c r="BE39">
        <f>(($AP$35-$AQ$34)/($AQ$35-$AQ$34))</f>
        <v>0.6</v>
      </c>
      <c r="BG39">
        <v>3</v>
      </c>
      <c r="BH39">
        <v>221</v>
      </c>
      <c r="BI39">
        <f>($BH$43-$BH$40)/200</f>
        <v>6.5000000000000002E-2</v>
      </c>
      <c r="BQ39">
        <f>(($AO$35-$AN$34)/($AN$35-$AN$34))</f>
        <v>0.48148148148148145</v>
      </c>
      <c r="BR39">
        <f>1-(($AP$34-$AN$34)/($AN$35-$AN$34))</f>
        <v>0.48148148148148151</v>
      </c>
      <c r="BS39">
        <f>1-(($AQ$34-$AN$34)/($AN$35-$AN$34))</f>
        <v>3.703703703703709E-2</v>
      </c>
      <c r="BT39">
        <f>1-(($AN$35-$AO$35)/($AO$36-$AO$35))</f>
        <v>0.46153846153846156</v>
      </c>
      <c r="BU39">
        <f>(($AP$35-$AO$36)/($AO$37-$AO$36))</f>
        <v>9.0909090909090912E-2</v>
      </c>
      <c r="BV39">
        <f>(($AQ$34-$AO$35)/($AO$36-$AO$35))</f>
        <v>0.5</v>
      </c>
      <c r="BW39">
        <f>(($AN$35-$AP$34)/($AP$35-$AP$34))</f>
        <v>0.48148148148148145</v>
      </c>
      <c r="BX39">
        <f>1-(($AO$35-$AP$33)/($AP$34-$AP$33))</f>
        <v>3.703703703703709E-2</v>
      </c>
      <c r="BY39">
        <f>(($AQ$34-$AP$34)/($AP$35-$AP$34))</f>
        <v>0.44444444444444442</v>
      </c>
      <c r="BZ39">
        <f>(($AN$35-$AQ$34)/($AQ$35-$AQ$34))</f>
        <v>0.04</v>
      </c>
      <c r="CA39">
        <f>1-(($AO$36-$AQ$34)/($AQ$35-$AQ$34))</f>
        <v>0.48</v>
      </c>
      <c r="CB39">
        <f>1-(($AP$35-$AQ$34)/($AQ$35-$AQ$34))</f>
        <v>0.4</v>
      </c>
    </row>
    <row r="40" spans="1:80" x14ac:dyDescent="0.25">
      <c r="A40">
        <v>39</v>
      </c>
      <c r="D40">
        <v>232.06278</v>
      </c>
      <c r="E40" s="2">
        <v>2</v>
      </c>
      <c r="F40">
        <v>245.05969899999999</v>
      </c>
      <c r="G40" s="5">
        <v>3</v>
      </c>
      <c r="P40">
        <v>2</v>
      </c>
      <c r="Q40" t="str">
        <f t="shared" si="0"/>
        <v>23</v>
      </c>
      <c r="R40">
        <v>1</v>
      </c>
      <c r="X40" t="s">
        <v>283</v>
      </c>
      <c r="Y40" t="s">
        <v>269</v>
      </c>
      <c r="AN40">
        <v>951</v>
      </c>
      <c r="AO40">
        <v>940</v>
      </c>
      <c r="AP40">
        <v>966</v>
      </c>
      <c r="AQ40">
        <v>979</v>
      </c>
      <c r="AT40">
        <f>(($AO$36-$AN$35)/($AN$36-$AN$35))</f>
        <v>0.5</v>
      </c>
      <c r="AU40">
        <f>(($AP$35-$AN$35)/($AN$36-$AN$35))</f>
        <v>0.58333333333333337</v>
      </c>
      <c r="AV40">
        <f>(($AQ$35-$AN$36)/($AN$37-$AN$36))</f>
        <v>0</v>
      </c>
      <c r="AW40">
        <f>(($AN$36-$AO$36)/($AO$37-$AO$36))</f>
        <v>0.54545454545454541</v>
      </c>
      <c r="AX40">
        <f>(($AP$36-$AO$37)/($AO$38-$AO$37))</f>
        <v>0.13043478260869565</v>
      </c>
      <c r="AY40">
        <f>(($AQ$35-$AO$36)/($AO$37-$AO$36))</f>
        <v>0.54545454545454541</v>
      </c>
      <c r="AZ40">
        <f>(($AN$36-$AP$35)/($AP$36-$AP$35))</f>
        <v>0.43478260869565216</v>
      </c>
      <c r="BA40">
        <f>(($AO$36-$AP$34)/($AP$35-$AP$34))</f>
        <v>0.92592592592592593</v>
      </c>
      <c r="BB40">
        <f>(($AQ$35-$AP$35)/($AP$36-$AP$35))</f>
        <v>0.43478260869565216</v>
      </c>
      <c r="BC40">
        <f>(($AN$36-$AQ$35)/($AQ$36-$AQ$35))</f>
        <v>0</v>
      </c>
      <c r="BD40">
        <f>(($AO$37-$AQ$35)/($AQ$36-$AQ$35))</f>
        <v>0.4</v>
      </c>
      <c r="BE40">
        <f>(($AP$36-$AQ$35)/($AQ$36-$AQ$35))</f>
        <v>0.52</v>
      </c>
      <c r="BG40">
        <v>1</v>
      </c>
      <c r="BH40">
        <v>231</v>
      </c>
      <c r="BI40">
        <f>($BH$44-$BH$41)/200</f>
        <v>0.1</v>
      </c>
      <c r="BQ40">
        <f>(($AO$36-$AN$35)/($AN$36-$AN$35))</f>
        <v>0.5</v>
      </c>
      <c r="BR40">
        <f>1-(($AP$35-$AN$35)/($AN$36-$AN$35))</f>
        <v>0.41666666666666663</v>
      </c>
      <c r="BS40">
        <f>(($AQ$35-$AN$36)/($AN$37-$AN$36))</f>
        <v>0</v>
      </c>
      <c r="BT40">
        <f>1-(($AN$36-$AO$36)/($AO$37-$AO$36))</f>
        <v>0.45454545454545459</v>
      </c>
      <c r="BU40">
        <f>(($AP$36-$AO$37)/($AO$38-$AO$37))</f>
        <v>0.13043478260869565</v>
      </c>
      <c r="BV40">
        <f>1-(($AQ$35-$AO$36)/($AO$37-$AO$36))</f>
        <v>0.45454545454545459</v>
      </c>
      <c r="BW40">
        <f>(($AN$36-$AP$35)/($AP$36-$AP$35))</f>
        <v>0.43478260869565216</v>
      </c>
      <c r="BX40">
        <f>1-(($AO$36-$AP$34)/($AP$35-$AP$34))</f>
        <v>7.407407407407407E-2</v>
      </c>
      <c r="BY40">
        <f>(($AQ$35-$AP$35)/($AP$36-$AP$35))</f>
        <v>0.43478260869565216</v>
      </c>
      <c r="BZ40">
        <f>(($AN$36-$AQ$35)/($AQ$36-$AQ$35))</f>
        <v>0</v>
      </c>
      <c r="CA40">
        <f>(($AO$37-$AQ$35)/($AQ$36-$AQ$35))</f>
        <v>0.4</v>
      </c>
      <c r="CB40">
        <f>1-(($AP$36-$AQ$35)/($AQ$36-$AQ$35))</f>
        <v>0.48</v>
      </c>
    </row>
    <row r="41" spans="1:80" x14ac:dyDescent="0.25">
      <c r="A41">
        <v>40</v>
      </c>
      <c r="D41">
        <v>232.06278</v>
      </c>
      <c r="E41" s="2">
        <v>2</v>
      </c>
      <c r="F41">
        <v>245.05969899999999</v>
      </c>
      <c r="G41" s="5">
        <v>3</v>
      </c>
      <c r="P41">
        <v>2</v>
      </c>
      <c r="Q41" t="str">
        <f t="shared" si="0"/>
        <v>23</v>
      </c>
      <c r="R41">
        <v>4</v>
      </c>
      <c r="X41" t="s">
        <v>283</v>
      </c>
      <c r="Y41">
        <v>2314</v>
      </c>
      <c r="AN41">
        <v>973</v>
      </c>
      <c r="AO41">
        <v>962</v>
      </c>
      <c r="AP41">
        <v>989</v>
      </c>
      <c r="AQ41">
        <v>1002</v>
      </c>
      <c r="AT41">
        <f>(($AO$37-$AN$36)/($AN$37-$AN$36))</f>
        <v>0.43478260869565216</v>
      </c>
      <c r="AU41">
        <f>(($AP$36-$AN$36)/($AN$37-$AN$36))</f>
        <v>0.56521739130434778</v>
      </c>
      <c r="AV41">
        <f>(($AQ$36-$AN$37)/($AN$38-$AN$37))</f>
        <v>9.0909090909090912E-2</v>
      </c>
      <c r="AW41">
        <f>(($AN$37-$AO$37)/($AO$38-$AO$37))</f>
        <v>0.56521739130434778</v>
      </c>
      <c r="AX41">
        <f>(($AP$37-$AO$38)/($AO$39-$AO$38))</f>
        <v>8.6956521739130432E-2</v>
      </c>
      <c r="AY41">
        <f>(($AQ$36-$AO$37)/($AO$38-$AO$37))</f>
        <v>0.65217391304347827</v>
      </c>
      <c r="AZ41">
        <f>(($AN$37-$AP$36)/($AP$37-$AP$36))</f>
        <v>0.45454545454545453</v>
      </c>
      <c r="BA41">
        <f>(($AO$37-$AP$35)/($AP$36-$AP$35))</f>
        <v>0.86956521739130432</v>
      </c>
      <c r="BB41">
        <f>(($AQ$36-$AP$36)/($AP$37-$AP$36))</f>
        <v>0.54545454545454541</v>
      </c>
      <c r="BC41">
        <f>(($AN$37-$AQ$35)/($AQ$36-$AQ$35))</f>
        <v>0.92</v>
      </c>
      <c r="BD41">
        <f>(($AO$38-$AQ$36)/($AQ$37-$AQ$36))</f>
        <v>0.34782608695652173</v>
      </c>
      <c r="BE41">
        <f>(($AP$37-$AQ$36)/($AQ$37-$AQ$36))</f>
        <v>0.43478260869565216</v>
      </c>
      <c r="BG41">
        <v>4</v>
      </c>
      <c r="BH41">
        <v>234</v>
      </c>
      <c r="BI41">
        <f>($BH$45-$BH$42)/200</f>
        <v>0.06</v>
      </c>
      <c r="BQ41">
        <f>(($AO$37-$AN$36)/($AN$37-$AN$36))</f>
        <v>0.43478260869565216</v>
      </c>
      <c r="BR41">
        <f>1-(($AP$36-$AN$36)/($AN$37-$AN$36))</f>
        <v>0.43478260869565222</v>
      </c>
      <c r="BS41">
        <f>(($AQ$36-$AN$37)/($AN$38-$AN$37))</f>
        <v>9.0909090909090912E-2</v>
      </c>
      <c r="BT41">
        <f>1-(($AN$37-$AO$37)/($AO$38-$AO$37))</f>
        <v>0.43478260869565222</v>
      </c>
      <c r="BU41">
        <f>(($AP$37-$AO$38)/($AO$39-$AO$38))</f>
        <v>8.6956521739130432E-2</v>
      </c>
      <c r="BV41">
        <f>1-(($AQ$36-$AO$37)/($AO$38-$AO$37))</f>
        <v>0.34782608695652173</v>
      </c>
      <c r="BW41">
        <f>(($AN$37-$AP$36)/($AP$37-$AP$36))</f>
        <v>0.45454545454545453</v>
      </c>
      <c r="BX41">
        <f>1-(($AO$37-$AP$35)/($AP$36-$AP$35))</f>
        <v>0.13043478260869568</v>
      </c>
      <c r="BY41">
        <f>1-(($AQ$36-$AP$36)/($AP$37-$AP$36))</f>
        <v>0.45454545454545459</v>
      </c>
      <c r="BZ41">
        <f>1-(($AN$37-$AQ$35)/($AQ$36-$AQ$35))</f>
        <v>7.999999999999996E-2</v>
      </c>
      <c r="CA41">
        <f>(($AO$38-$AQ$36)/($AQ$37-$AQ$36))</f>
        <v>0.34782608695652173</v>
      </c>
      <c r="CB41">
        <f>(($AP$37-$AQ$36)/($AQ$37-$AQ$36))</f>
        <v>0.43478260869565216</v>
      </c>
    </row>
    <row r="42" spans="1:80" x14ac:dyDescent="0.25">
      <c r="A42">
        <v>41</v>
      </c>
      <c r="D42">
        <v>232.06278</v>
      </c>
      <c r="E42" s="2">
        <v>2</v>
      </c>
      <c r="F42">
        <v>245.05969899999999</v>
      </c>
      <c r="G42" s="5">
        <v>3</v>
      </c>
      <c r="P42">
        <v>2</v>
      </c>
      <c r="Q42" t="str">
        <f t="shared" si="0"/>
        <v>23</v>
      </c>
      <c r="R42">
        <v>2</v>
      </c>
      <c r="X42" t="s">
        <v>283</v>
      </c>
      <c r="Y42">
        <v>3142</v>
      </c>
      <c r="AN42">
        <v>994</v>
      </c>
      <c r="AO42">
        <v>984</v>
      </c>
      <c r="AP42">
        <v>1012</v>
      </c>
      <c r="AQ42">
        <v>1026</v>
      </c>
      <c r="AT42">
        <f>(($AO$38-$AN$37)/($AN$38-$AN$37))</f>
        <v>0.45454545454545453</v>
      </c>
      <c r="AU42">
        <f>(($AP$37-$AN$37)/($AN$38-$AN$37))</f>
        <v>0.54545454545454541</v>
      </c>
      <c r="AV42">
        <f>(($AQ$37-$AN$38)/($AN$39-$AN$38))</f>
        <v>0.11538461538461539</v>
      </c>
      <c r="AW42">
        <f>(($AN$38-$AO$38)/($AO$39-$AO$38))</f>
        <v>0.52173913043478259</v>
      </c>
      <c r="AX42">
        <f>(($AP$38-$AO$39)/($AO$40-$AO$39))</f>
        <v>0.14285714285714285</v>
      </c>
      <c r="AY42">
        <f>(($AQ$37-$AO$38)/($AO$39-$AO$38))</f>
        <v>0.65217391304347827</v>
      </c>
      <c r="AZ42">
        <f>(($AN$38-$AP$37)/($AP$38-$AP$37))</f>
        <v>0.4</v>
      </c>
      <c r="BA42">
        <f>(($AO$38-$AP$36)/($AP$37-$AP$36))</f>
        <v>0.90909090909090906</v>
      </c>
      <c r="BB42">
        <f>(($AQ$37-$AP$37)/($AP$38-$AP$37))</f>
        <v>0.52</v>
      </c>
      <c r="BC42">
        <f>(($AN$38-$AQ$36)/($AQ$37-$AQ$36))</f>
        <v>0.86956521739130432</v>
      </c>
      <c r="BD42">
        <f>(($AO$39-$AQ$37)/($AQ$38-$AQ$37))</f>
        <v>0.30769230769230771</v>
      </c>
      <c r="BE42">
        <f>(($AP$38-$AQ$37)/($AQ$38-$AQ$37))</f>
        <v>0.46153846153846156</v>
      </c>
      <c r="BG42">
        <v>2</v>
      </c>
      <c r="BH42">
        <v>243</v>
      </c>
      <c r="BI42">
        <f>($BH$46-$BH$43)/200</f>
        <v>0.1</v>
      </c>
      <c r="BQ42">
        <f>(($AO$38-$AN$37)/($AN$38-$AN$37))</f>
        <v>0.45454545454545453</v>
      </c>
      <c r="BR42">
        <f>1-(($AP$37-$AN$37)/($AN$38-$AN$37))</f>
        <v>0.45454545454545459</v>
      </c>
      <c r="BS42">
        <f>(($AQ$37-$AN$38)/($AN$39-$AN$38))</f>
        <v>0.11538461538461539</v>
      </c>
      <c r="BT42">
        <f>1-(($AN$38-$AO$38)/($AO$39-$AO$38))</f>
        <v>0.47826086956521741</v>
      </c>
      <c r="BU42">
        <f>(($AP$38-$AO$39)/($AO$40-$AO$39))</f>
        <v>0.14285714285714285</v>
      </c>
      <c r="BV42">
        <f>1-(($AQ$37-$AO$38)/($AO$39-$AO$38))</f>
        <v>0.34782608695652173</v>
      </c>
      <c r="BW42">
        <f>(($AN$38-$AP$37)/($AP$38-$AP$37))</f>
        <v>0.4</v>
      </c>
      <c r="BX42">
        <f>1-(($AO$38-$AP$36)/($AP$37-$AP$36))</f>
        <v>9.0909090909090939E-2</v>
      </c>
      <c r="BY42">
        <f>1-(($AQ$37-$AP$37)/($AP$38-$AP$37))</f>
        <v>0.48</v>
      </c>
      <c r="BZ42">
        <f>1-(($AN$38-$AQ$36)/($AQ$37-$AQ$36))</f>
        <v>0.13043478260869568</v>
      </c>
      <c r="CA42">
        <f>(($AO$39-$AQ$37)/($AQ$38-$AQ$37))</f>
        <v>0.30769230769230771</v>
      </c>
      <c r="CB42">
        <f>(($AP$38-$AQ$37)/($AQ$38-$AQ$37))</f>
        <v>0.46153846153846156</v>
      </c>
    </row>
    <row r="43" spans="1:80" x14ac:dyDescent="0.25">
      <c r="A43">
        <v>42</v>
      </c>
      <c r="D43">
        <v>232.06278</v>
      </c>
      <c r="E43" s="2">
        <v>2</v>
      </c>
      <c r="F43">
        <v>245.05969899999999</v>
      </c>
      <c r="G43" s="5">
        <v>3</v>
      </c>
      <c r="P43">
        <v>2</v>
      </c>
      <c r="Q43" t="str">
        <f t="shared" si="0"/>
        <v>23</v>
      </c>
      <c r="R43">
        <v>3</v>
      </c>
      <c r="X43" t="s">
        <v>283</v>
      </c>
      <c r="Y43">
        <v>1423</v>
      </c>
      <c r="AN43">
        <v>1017</v>
      </c>
      <c r="AO43">
        <v>1006</v>
      </c>
      <c r="AP43">
        <v>1035</v>
      </c>
      <c r="AQ43">
        <v>1048</v>
      </c>
      <c r="AT43">
        <f>(($AO$39-$AN$38)/($AN$39-$AN$38))</f>
        <v>0.42307692307692307</v>
      </c>
      <c r="AU43">
        <f>(($AP$38-$AN$38)/($AN$39-$AN$38))</f>
        <v>0.57692307692307687</v>
      </c>
      <c r="AV43">
        <f>(($AQ$38-$AN$39)/($AN$40-$AN$39))</f>
        <v>0.125</v>
      </c>
      <c r="AW43">
        <f>(($AN$39-$AO$39)/($AO$40-$AO$39))</f>
        <v>0.5357142857142857</v>
      </c>
      <c r="AX43">
        <f>(($AP$39-$AO$40)/($AO$41-$AO$40))</f>
        <v>9.0909090909090912E-2</v>
      </c>
      <c r="AY43">
        <f>(($AQ$38-$AO$39)/($AO$40-$AO$39))</f>
        <v>0.6428571428571429</v>
      </c>
      <c r="AZ43">
        <f>(($AN$39-$AP$38)/($AP$39-$AP$38))</f>
        <v>0.42307692307692307</v>
      </c>
      <c r="BA43">
        <f>(($AO$39-$AP$37)/($AP$38-$AP$37))</f>
        <v>0.84</v>
      </c>
      <c r="BB43">
        <f>(($AQ$38-$AP$38)/($AP$39-$AP$38))</f>
        <v>0.53846153846153844</v>
      </c>
      <c r="BC43">
        <f>(($AN$39-$AQ$37)/($AQ$38-$AQ$37))</f>
        <v>0.88461538461538458</v>
      </c>
      <c r="BD43">
        <f>(($AO$40-$AQ$38)/($AQ$39-$AQ$38))</f>
        <v>0.38461538461538464</v>
      </c>
      <c r="BE43">
        <f>(($AP$39-$AQ$38)/($AQ$39-$AQ$38))</f>
        <v>0.46153846153846156</v>
      </c>
      <c r="BG43">
        <v>3</v>
      </c>
      <c r="BH43">
        <v>244</v>
      </c>
      <c r="BI43">
        <f>($BH$47-$BH$44)/200</f>
        <v>0.06</v>
      </c>
      <c r="BQ43">
        <f>(($AO$39-$AN$38)/($AN$39-$AN$38))</f>
        <v>0.42307692307692307</v>
      </c>
      <c r="BR43">
        <f>1-(($AP$38-$AN$38)/($AN$39-$AN$38))</f>
        <v>0.42307692307692313</v>
      </c>
      <c r="BS43">
        <f>(($AQ$38-$AN$39)/($AN$40-$AN$39))</f>
        <v>0.125</v>
      </c>
      <c r="BT43">
        <f>1-(($AN$39-$AO$39)/($AO$40-$AO$39))</f>
        <v>0.4642857142857143</v>
      </c>
      <c r="BU43">
        <f>(($AP$39-$AO$40)/($AO$41-$AO$40))</f>
        <v>9.0909090909090912E-2</v>
      </c>
      <c r="BV43">
        <f>1-(($AQ$38-$AO$39)/($AO$40-$AO$39))</f>
        <v>0.3571428571428571</v>
      </c>
      <c r="BW43">
        <f>(($AN$39-$AP$38)/($AP$39-$AP$38))</f>
        <v>0.42307692307692307</v>
      </c>
      <c r="BX43">
        <f>1-(($AO$39-$AP$37)/($AP$38-$AP$37))</f>
        <v>0.16000000000000003</v>
      </c>
      <c r="BY43">
        <f>1-(($AQ$38-$AP$38)/($AP$39-$AP$38))</f>
        <v>0.46153846153846156</v>
      </c>
      <c r="BZ43">
        <f>1-(($AN$39-$AQ$37)/($AQ$38-$AQ$37))</f>
        <v>0.11538461538461542</v>
      </c>
      <c r="CA43">
        <f>(($AO$40-$AQ$38)/($AQ$39-$AQ$38))</f>
        <v>0.38461538461538464</v>
      </c>
      <c r="CB43">
        <f>(($AP$39-$AQ$38)/($AQ$39-$AQ$38))</f>
        <v>0.46153846153846156</v>
      </c>
    </row>
    <row r="44" spans="1:80" x14ac:dyDescent="0.25">
      <c r="A44">
        <v>43</v>
      </c>
      <c r="D44">
        <v>232.06278</v>
      </c>
      <c r="E44" s="2">
        <v>2</v>
      </c>
      <c r="F44">
        <v>245.05969899999999</v>
      </c>
      <c r="G44" s="5">
        <v>3</v>
      </c>
      <c r="P44">
        <v>2</v>
      </c>
      <c r="Q44" t="str">
        <f t="shared" si="0"/>
        <v>23</v>
      </c>
      <c r="R44">
        <v>1</v>
      </c>
      <c r="X44" t="s">
        <v>283</v>
      </c>
      <c r="Y44">
        <v>4231</v>
      </c>
      <c r="AN44">
        <v>1040</v>
      </c>
      <c r="AO44">
        <v>1029</v>
      </c>
      <c r="AP44">
        <v>1057</v>
      </c>
      <c r="AQ44">
        <v>1070</v>
      </c>
      <c r="AT44">
        <f>(($AO$40-$AN$39)/($AN$40-$AN$39))</f>
        <v>0.54166666666666663</v>
      </c>
      <c r="AU44">
        <f>(($AP$39-$AN$39)/($AN$40-$AN$39))</f>
        <v>0.625</v>
      </c>
      <c r="AV44">
        <f>(($AQ$39-$AN$40)/($AN$41-$AN$40))</f>
        <v>0.22727272727272727</v>
      </c>
      <c r="AW44">
        <f>(($AN$40-$AO$40)/($AO$41-$AO$40))</f>
        <v>0.5</v>
      </c>
      <c r="AX44">
        <f>(($AP$40-$AO$41)/($AO$42-$AO$41))</f>
        <v>0.18181818181818182</v>
      </c>
      <c r="AY44">
        <f>(($AQ$39-$AO$40)/($AO$41-$AO$40))</f>
        <v>0.72727272727272729</v>
      </c>
      <c r="AZ44">
        <f>(($AN$40-$AP$39)/($AP$40-$AP$39))</f>
        <v>0.375</v>
      </c>
      <c r="BA44">
        <f>(($AO$40-$AP$38)/($AP$39-$AP$38))</f>
        <v>0.92307692307692313</v>
      </c>
      <c r="BB44">
        <f>(($AQ$39-$AP$39)/($AP$40-$AP$39))</f>
        <v>0.58333333333333337</v>
      </c>
      <c r="BC44">
        <f>(($AN$40-$AQ$38)/($AQ$39-$AQ$38))</f>
        <v>0.80769230769230771</v>
      </c>
      <c r="BD44">
        <f>(($AO$41-$AQ$39)/($AQ$40-$AQ$39))</f>
        <v>0.2608695652173913</v>
      </c>
      <c r="BE44">
        <f>(($AP$40-$AQ$39)/($AQ$40-$AQ$39))</f>
        <v>0.43478260869565216</v>
      </c>
      <c r="BG44">
        <v>1</v>
      </c>
      <c r="BH44">
        <v>254</v>
      </c>
      <c r="BI44">
        <f>($BH$48-$BH$45)/200</f>
        <v>0.105</v>
      </c>
      <c r="BQ44">
        <f>1-(($AO$40-$AN$39)/($AN$40-$AN$39))</f>
        <v>0.45833333333333337</v>
      </c>
      <c r="BR44">
        <f>1-(($AP$39-$AN$39)/($AN$40-$AN$39))</f>
        <v>0.375</v>
      </c>
      <c r="BS44">
        <f>(($AQ$39-$AN$40)/($AN$41-$AN$40))</f>
        <v>0.22727272727272727</v>
      </c>
      <c r="BT44">
        <f>(($AN$40-$AO$40)/($AO$41-$AO$40))</f>
        <v>0.5</v>
      </c>
      <c r="BU44">
        <f>(($AP$40-$AO$41)/($AO$42-$AO$41))</f>
        <v>0.18181818181818182</v>
      </c>
      <c r="BV44">
        <f>1-(($AQ$39-$AO$40)/($AO$41-$AO$40))</f>
        <v>0.27272727272727271</v>
      </c>
      <c r="BW44">
        <f>(($AN$40-$AP$39)/($AP$40-$AP$39))</f>
        <v>0.375</v>
      </c>
      <c r="BX44">
        <f>1-(($AO$40-$AP$38)/($AP$39-$AP$38))</f>
        <v>7.6923076923076872E-2</v>
      </c>
      <c r="BY44">
        <f>1-(($AQ$39-$AP$39)/($AP$40-$AP$39))</f>
        <v>0.41666666666666663</v>
      </c>
      <c r="BZ44">
        <f>1-(($AN$40-$AQ$38)/($AQ$39-$AQ$38))</f>
        <v>0.19230769230769229</v>
      </c>
      <c r="CA44">
        <f>(($AO$41-$AQ$39)/($AQ$40-$AQ$39))</f>
        <v>0.2608695652173913</v>
      </c>
      <c r="CB44">
        <f>(($AP$40-$AQ$39)/($AQ$40-$AQ$39))</f>
        <v>0.43478260869565216</v>
      </c>
    </row>
    <row r="45" spans="1:80" x14ac:dyDescent="0.25">
      <c r="A45">
        <v>44</v>
      </c>
      <c r="D45">
        <v>232.06278</v>
      </c>
      <c r="E45" s="2">
        <v>2</v>
      </c>
      <c r="F45">
        <v>245.05969899999999</v>
      </c>
      <c r="G45" s="5">
        <v>3</v>
      </c>
      <c r="P45">
        <v>2</v>
      </c>
      <c r="Q45" t="str">
        <f t="shared" si="0"/>
        <v>23</v>
      </c>
      <c r="R45" t="s">
        <v>233</v>
      </c>
      <c r="X45" t="s">
        <v>283</v>
      </c>
      <c r="Y45">
        <v>2314</v>
      </c>
      <c r="AN45">
        <v>1063</v>
      </c>
      <c r="AO45">
        <v>1052</v>
      </c>
      <c r="AP45">
        <v>1082</v>
      </c>
      <c r="AQ45">
        <v>1095</v>
      </c>
      <c r="AT45">
        <f>(($AO$41-$AN$40)/($AN$41-$AN$40))</f>
        <v>0.5</v>
      </c>
      <c r="AU45">
        <f>(($AP$40-$AN$40)/($AN$41-$AN$40))</f>
        <v>0.68181818181818177</v>
      </c>
      <c r="AV45">
        <f>(($AQ$40-$AN$41)/($AN$42-$AN$41))</f>
        <v>0.2857142857142857</v>
      </c>
      <c r="AW45">
        <f>(($AN$41-$AO$41)/($AO$42-$AO$41))</f>
        <v>0.5</v>
      </c>
      <c r="AX45">
        <f>(($AP$41-$AO$42)/($AO$43-$AO$42))</f>
        <v>0.22727272727272727</v>
      </c>
      <c r="AY45">
        <f>(($AQ$40-$AO$41)/($AO$42-$AO$41))</f>
        <v>0.77272727272727271</v>
      </c>
      <c r="AZ45">
        <f>(($AN$41-$AP$40)/($AP$41-$AP$40))</f>
        <v>0.30434782608695654</v>
      </c>
      <c r="BA45">
        <f>(($AO$41-$AP$39)/($AP$40-$AP$39))</f>
        <v>0.83333333333333337</v>
      </c>
      <c r="BB45">
        <f>(($AQ$40-$AP$40)/($AP$41-$AP$40))</f>
        <v>0.56521739130434778</v>
      </c>
      <c r="BC45">
        <f>(($AN$41-$AQ$39)/($AQ$40-$AQ$39))</f>
        <v>0.73913043478260865</v>
      </c>
      <c r="BD45">
        <f>(($AO$42-$AQ$40)/($AQ$41-$AQ$40))</f>
        <v>0.21739130434782608</v>
      </c>
      <c r="BE45">
        <f>(($AP$41-$AQ$40)/($AQ$41-$AQ$40))</f>
        <v>0.43478260869565216</v>
      </c>
      <c r="BG45" t="s">
        <v>233</v>
      </c>
      <c r="BH45">
        <v>255</v>
      </c>
      <c r="BI45">
        <f>($BH$49-$BH$46)/200</f>
        <v>0.08</v>
      </c>
      <c r="BQ45">
        <f>(($AO$41-$AN$40)/($AN$41-$AN$40))</f>
        <v>0.5</v>
      </c>
      <c r="BR45">
        <f>1-(($AP$40-$AN$40)/($AN$41-$AN$40))</f>
        <v>0.31818181818181823</v>
      </c>
      <c r="BS45">
        <f>(($AQ$40-$AN$41)/($AN$42-$AN$41))</f>
        <v>0.2857142857142857</v>
      </c>
      <c r="BT45">
        <f>(($AN$41-$AO$41)/($AO$42-$AO$41))</f>
        <v>0.5</v>
      </c>
      <c r="BU45">
        <f>(($AP$41-$AO$42)/($AO$43-$AO$42))</f>
        <v>0.22727272727272727</v>
      </c>
      <c r="BV45">
        <f>1-(($AQ$40-$AO$41)/($AO$42-$AO$41))</f>
        <v>0.22727272727272729</v>
      </c>
      <c r="BW45">
        <f>(($AN$41-$AP$40)/($AP$41-$AP$40))</f>
        <v>0.30434782608695654</v>
      </c>
      <c r="BX45">
        <f>1-(($AO$41-$AP$39)/($AP$40-$AP$39))</f>
        <v>0.16666666666666663</v>
      </c>
      <c r="BY45">
        <f>1-(($AQ$40-$AP$40)/($AP$41-$AP$40))</f>
        <v>0.43478260869565222</v>
      </c>
      <c r="BZ45">
        <f>1-(($AN$41-$AQ$39)/($AQ$40-$AQ$39))</f>
        <v>0.26086956521739135</v>
      </c>
      <c r="CA45">
        <f>(($AO$42-$AQ$40)/($AQ$41-$AQ$40))</f>
        <v>0.21739130434782608</v>
      </c>
      <c r="CB45">
        <f>(($AP$41-$AQ$40)/($AQ$41-$AQ$40))</f>
        <v>0.43478260869565216</v>
      </c>
    </row>
    <row r="46" spans="1:80" x14ac:dyDescent="0.25">
      <c r="A46">
        <v>45</v>
      </c>
      <c r="B46">
        <v>224.502341</v>
      </c>
      <c r="C46" s="4">
        <v>1</v>
      </c>
      <c r="D46">
        <v>232.06278</v>
      </c>
      <c r="E46" s="2">
        <v>2</v>
      </c>
      <c r="F46">
        <v>245.05969899999999</v>
      </c>
      <c r="G46" s="5">
        <v>3</v>
      </c>
      <c r="H46">
        <v>237.60788600000001</v>
      </c>
      <c r="I46" s="3">
        <v>4</v>
      </c>
      <c r="P46">
        <v>4</v>
      </c>
      <c r="Q46" t="str">
        <f t="shared" si="0"/>
        <v>1234</v>
      </c>
      <c r="R46">
        <v>2</v>
      </c>
      <c r="X46" t="s">
        <v>283</v>
      </c>
      <c r="Y46">
        <v>3142</v>
      </c>
      <c r="AN46">
        <v>1086</v>
      </c>
      <c r="AO46">
        <v>1075</v>
      </c>
      <c r="AP46">
        <v>1225</v>
      </c>
      <c r="AQ46">
        <v>1212</v>
      </c>
      <c r="AT46">
        <f>(($AO$42-$AN$41)/($AN$42-$AN$41))</f>
        <v>0.52380952380952384</v>
      </c>
      <c r="AU46">
        <f>(($AP$41-$AN$41)/($AN$42-$AN$41))</f>
        <v>0.76190476190476186</v>
      </c>
      <c r="AV46">
        <f>(($AQ$41-$AN$42)/($AN$43-$AN$42))</f>
        <v>0.34782608695652173</v>
      </c>
      <c r="AW46">
        <f>(($AN$42-$AO$42)/($AO$43-$AO$42))</f>
        <v>0.45454545454545453</v>
      </c>
      <c r="AX46">
        <f>(($AP$42-$AO$43)/($AO$44-$AO$43))</f>
        <v>0.2608695652173913</v>
      </c>
      <c r="AY46">
        <f>(($AQ$41-$AO$42)/($AO$43-$AO$42))</f>
        <v>0.81818181818181823</v>
      </c>
      <c r="AZ46">
        <f>(($AN$42-$AP$41)/($AP$42-$AP$41))</f>
        <v>0.21739130434782608</v>
      </c>
      <c r="BA46">
        <f>(($AO$42-$AP$40)/($AP$41-$AP$40))</f>
        <v>0.78260869565217395</v>
      </c>
      <c r="BB46">
        <f>(($AQ$41-$AP$41)/($AP$42-$AP$41))</f>
        <v>0.56521739130434778</v>
      </c>
      <c r="BC46">
        <f>(($AN$42-$AQ$40)/($AQ$41-$AQ$40))</f>
        <v>0.65217391304347827</v>
      </c>
      <c r="BD46">
        <f>(($AO$43-$AQ$41)/($AQ$42-$AQ$41))</f>
        <v>0.16666666666666666</v>
      </c>
      <c r="BE46">
        <f>(($AP$42-$AQ$41)/($AQ$42-$AQ$41))</f>
        <v>0.41666666666666669</v>
      </c>
      <c r="BG46">
        <v>2</v>
      </c>
      <c r="BH46">
        <v>264</v>
      </c>
      <c r="BI46">
        <f>($BH$50-$BH$47)/200</f>
        <v>0.105</v>
      </c>
      <c r="BQ46">
        <f>1-(($AO$42-$AN$41)/($AN$42-$AN$41))</f>
        <v>0.47619047619047616</v>
      </c>
      <c r="BR46">
        <f>1-(($AP$41-$AN$41)/($AN$42-$AN$41))</f>
        <v>0.23809523809523814</v>
      </c>
      <c r="BS46">
        <f>(($AQ$41-$AN$42)/($AN$43-$AN$42))</f>
        <v>0.34782608695652173</v>
      </c>
      <c r="BT46">
        <f>(($AN$42-$AO$42)/($AO$43-$AO$42))</f>
        <v>0.45454545454545453</v>
      </c>
      <c r="BU46">
        <f>(($AP$42-$AO$43)/($AO$44-$AO$43))</f>
        <v>0.2608695652173913</v>
      </c>
      <c r="BV46">
        <f>1-(($AQ$41-$AO$42)/($AO$43-$AO$42))</f>
        <v>0.18181818181818177</v>
      </c>
      <c r="BW46">
        <f>(($AN$42-$AP$41)/($AP$42-$AP$41))</f>
        <v>0.21739130434782608</v>
      </c>
      <c r="BX46">
        <f>1-(($AO$42-$AP$40)/($AP$41-$AP$40))</f>
        <v>0.21739130434782605</v>
      </c>
      <c r="BY46">
        <f>1-(($AQ$41-$AP$41)/($AP$42-$AP$41))</f>
        <v>0.43478260869565222</v>
      </c>
      <c r="BZ46">
        <f>1-(($AN$42-$AQ$40)/($AQ$41-$AQ$40))</f>
        <v>0.34782608695652173</v>
      </c>
      <c r="CA46">
        <f>(($AO$43-$AQ$41)/($AQ$42-$AQ$41))</f>
        <v>0.16666666666666666</v>
      </c>
      <c r="CB46">
        <f>(($AP$42-$AQ$41)/($AQ$42-$AQ$41))</f>
        <v>0.41666666666666669</v>
      </c>
    </row>
    <row r="47" spans="1:80" x14ac:dyDescent="0.25">
      <c r="A47">
        <v>46</v>
      </c>
      <c r="B47">
        <v>224.600663</v>
      </c>
      <c r="C47" s="4">
        <v>1</v>
      </c>
      <c r="D47">
        <v>232.04967400000001</v>
      </c>
      <c r="E47" s="2">
        <v>2</v>
      </c>
      <c r="F47">
        <v>245.084182</v>
      </c>
      <c r="G47" s="5">
        <v>3</v>
      </c>
      <c r="H47">
        <v>237.59758500000001</v>
      </c>
      <c r="I47" s="3">
        <v>4</v>
      </c>
      <c r="P47">
        <v>4</v>
      </c>
      <c r="Q47" t="str">
        <f t="shared" si="0"/>
        <v>1234</v>
      </c>
      <c r="R47" t="s">
        <v>234</v>
      </c>
      <c r="X47" t="s">
        <v>283</v>
      </c>
      <c r="Y47" t="s">
        <v>266</v>
      </c>
      <c r="AN47">
        <v>1204</v>
      </c>
      <c r="AO47">
        <v>1097</v>
      </c>
      <c r="AP47">
        <v>1259</v>
      </c>
      <c r="AQ47">
        <v>1242</v>
      </c>
      <c r="AT47">
        <f>(($AO$43-$AN$42)/($AN$43-$AN$42))</f>
        <v>0.52173913043478259</v>
      </c>
      <c r="AU47">
        <f>(($AP$42-$AN$42)/($AN$43-$AN$42))</f>
        <v>0.78260869565217395</v>
      </c>
      <c r="AV47">
        <f>(($AQ$42-$AN$43)/($AN$44-$AN$43))</f>
        <v>0.39130434782608697</v>
      </c>
      <c r="AW47">
        <f>(($AN$43-$AO$43)/($AO$44-$AO$43))</f>
        <v>0.47826086956521741</v>
      </c>
      <c r="AX47">
        <f>(($AP$43-$AO$44)/($AO$45-$AO$44))</f>
        <v>0.2608695652173913</v>
      </c>
      <c r="AY47">
        <f>(($AQ$42-$AO$43)/($AO$44-$AO$43))</f>
        <v>0.86956521739130432</v>
      </c>
      <c r="AZ47">
        <f>(($AN$43-$AP$42)/($AP$43-$AP$42))</f>
        <v>0.21739130434782608</v>
      </c>
      <c r="BA47">
        <f>(($AO$43-$AP$41)/($AP$42-$AP$41))</f>
        <v>0.73913043478260865</v>
      </c>
      <c r="BB47">
        <f>(($AQ$42-$AP$42)/($AP$43-$AP$42))</f>
        <v>0.60869565217391308</v>
      </c>
      <c r="BC47">
        <f>(($AN$43-$AQ$41)/($AQ$42-$AQ$41))</f>
        <v>0.625</v>
      </c>
      <c r="BD47">
        <f>(($AO$44-$AQ$42)/($AQ$43-$AQ$42))</f>
        <v>0.13636363636363635</v>
      </c>
      <c r="BE47">
        <f>(($AP$43-$AQ$42)/($AQ$43-$AQ$42))</f>
        <v>0.40909090909090912</v>
      </c>
      <c r="BG47" t="s">
        <v>234</v>
      </c>
      <c r="BH47">
        <v>266</v>
      </c>
      <c r="BI47">
        <f>($BH$51-$BH$48)/200</f>
        <v>8.5000000000000006E-2</v>
      </c>
      <c r="BQ47">
        <f>1-(($AO$43-$AN$42)/($AN$43-$AN$42))</f>
        <v>0.47826086956521741</v>
      </c>
      <c r="BR47">
        <f>1-(($AP$42-$AN$42)/($AN$43-$AN$42))</f>
        <v>0.21739130434782605</v>
      </c>
      <c r="BS47">
        <f>(($AQ$42-$AN$43)/($AN$44-$AN$43))</f>
        <v>0.39130434782608697</v>
      </c>
      <c r="BT47">
        <f>(($AN$43-$AO$43)/($AO$44-$AO$43))</f>
        <v>0.47826086956521741</v>
      </c>
      <c r="BU47">
        <f>(($AP$43-$AO$44)/($AO$45-$AO$44))</f>
        <v>0.2608695652173913</v>
      </c>
      <c r="BV47">
        <f>1-(($AQ$42-$AO$43)/($AO$44-$AO$43))</f>
        <v>0.13043478260869568</v>
      </c>
      <c r="BW47">
        <f>(($AN$43-$AP$42)/($AP$43-$AP$42))</f>
        <v>0.21739130434782608</v>
      </c>
      <c r="BX47">
        <f>1-(($AO$43-$AP$41)/($AP$42-$AP$41))</f>
        <v>0.26086956521739135</v>
      </c>
      <c r="BY47">
        <f>1-(($AQ$42-$AP$42)/($AP$43-$AP$42))</f>
        <v>0.39130434782608692</v>
      </c>
      <c r="BZ47">
        <f>1-(($AN$43-$AQ$41)/($AQ$42-$AQ$41))</f>
        <v>0.375</v>
      </c>
      <c r="CA47">
        <f>(($AO$44-$AQ$42)/($AQ$43-$AQ$42))</f>
        <v>0.13636363636363635</v>
      </c>
      <c r="CB47">
        <f>(($AP$43-$AQ$42)/($AQ$43-$AQ$42))</f>
        <v>0.40909090909090912</v>
      </c>
    </row>
    <row r="48" spans="1:80" x14ac:dyDescent="0.25">
      <c r="A48">
        <v>47</v>
      </c>
      <c r="B48">
        <v>224.600663</v>
      </c>
      <c r="C48" s="4">
        <v>1</v>
      </c>
      <c r="H48">
        <v>237.59758500000001</v>
      </c>
      <c r="I48" s="3">
        <v>4</v>
      </c>
      <c r="P48">
        <v>2</v>
      </c>
      <c r="Q48" t="str">
        <f t="shared" si="0"/>
        <v>14</v>
      </c>
      <c r="R48">
        <v>1</v>
      </c>
      <c r="X48" t="s">
        <v>283</v>
      </c>
      <c r="Y48" t="s">
        <v>269</v>
      </c>
      <c r="AB48" t="s">
        <v>283</v>
      </c>
      <c r="AC48" t="str">
        <f>CONCATENATE($R48,$R49,$R50,$R51)</f>
        <v>1423</v>
      </c>
      <c r="AN48">
        <v>1241</v>
      </c>
      <c r="AO48">
        <v>1226</v>
      </c>
      <c r="AP48">
        <v>1286</v>
      </c>
      <c r="AQ48">
        <v>1269</v>
      </c>
      <c r="AT48">
        <f>(($AO$44-$AN$43)/($AN$44-$AN$43))</f>
        <v>0.52173913043478259</v>
      </c>
      <c r="AU48">
        <f>(($AP$43-$AN$43)/($AN$44-$AN$43))</f>
        <v>0.78260869565217395</v>
      </c>
      <c r="AV48">
        <f>(($AQ$43-$AN$44)/($AN$45-$AN$44))</f>
        <v>0.34782608695652173</v>
      </c>
      <c r="AW48">
        <f>(($AN$44-$AO$44)/($AO$45-$AO$44))</f>
        <v>0.47826086956521741</v>
      </c>
      <c r="AX48">
        <f>(($AP$44-$AO$45)/($AO$46-$AO$45))</f>
        <v>0.21739130434782608</v>
      </c>
      <c r="AY48">
        <f>(($AQ$43-$AO$44)/($AO$45-$AO$44))</f>
        <v>0.82608695652173914</v>
      </c>
      <c r="AZ48">
        <f>(($AN$44-$AP$43)/($AP$44-$AP$43))</f>
        <v>0.22727272727272727</v>
      </c>
      <c r="BA48">
        <f>(($AO$44-$AP$42)/($AP$43-$AP$42))</f>
        <v>0.73913043478260865</v>
      </c>
      <c r="BB48">
        <f>(($AQ$43-$AP$43)/($AP$44-$AP$43))</f>
        <v>0.59090909090909094</v>
      </c>
      <c r="BC48">
        <f>(($AN$44-$AQ$42)/($AQ$43-$AQ$42))</f>
        <v>0.63636363636363635</v>
      </c>
      <c r="BD48">
        <f>(($AO$45-$AQ$43)/($AQ$44-$AQ$43))</f>
        <v>0.18181818181818182</v>
      </c>
      <c r="BE48">
        <f>(($AP$44-$AQ$43)/($AQ$44-$AQ$43))</f>
        <v>0.40909090909090912</v>
      </c>
      <c r="BG48">
        <v>1</v>
      </c>
      <c r="BH48">
        <v>276</v>
      </c>
      <c r="BI48">
        <f>($BH$52-$BH$49)/200</f>
        <v>0.105</v>
      </c>
      <c r="BQ48">
        <f>1-(($AO$44-$AN$43)/($AN$44-$AN$43))</f>
        <v>0.47826086956521741</v>
      </c>
      <c r="BR48">
        <f>1-(($AP$43-$AN$43)/($AN$44-$AN$43))</f>
        <v>0.21739130434782605</v>
      </c>
      <c r="BS48">
        <f>(($AQ$43-$AN$44)/($AN$45-$AN$44))</f>
        <v>0.34782608695652173</v>
      </c>
      <c r="BT48">
        <f>(($AN$44-$AO$44)/($AO$45-$AO$44))</f>
        <v>0.47826086956521741</v>
      </c>
      <c r="BU48">
        <f>(($AP$44-$AO$45)/($AO$46-$AO$45))</f>
        <v>0.21739130434782608</v>
      </c>
      <c r="BV48">
        <f>1-(($AQ$43-$AO$44)/($AO$45-$AO$44))</f>
        <v>0.17391304347826086</v>
      </c>
      <c r="BW48">
        <f>(($AN$44-$AP$43)/($AP$44-$AP$43))</f>
        <v>0.22727272727272727</v>
      </c>
      <c r="BX48">
        <f>1-(($AO$44-$AP$42)/($AP$43-$AP$42))</f>
        <v>0.26086956521739135</v>
      </c>
      <c r="BY48">
        <f>1-(($AQ$43-$AP$43)/($AP$44-$AP$43))</f>
        <v>0.40909090909090906</v>
      </c>
      <c r="BZ48">
        <f>1-(($AN$44-$AQ$42)/($AQ$43-$AQ$42))</f>
        <v>0.36363636363636365</v>
      </c>
      <c r="CA48">
        <f>(($AO$45-$AQ$43)/($AQ$44-$AQ$43))</f>
        <v>0.18181818181818182</v>
      </c>
      <c r="CB48">
        <f>(($AP$44-$AQ$43)/($AQ$44-$AQ$43))</f>
        <v>0.40909090909090912</v>
      </c>
    </row>
    <row r="49" spans="1:80" x14ac:dyDescent="0.25">
      <c r="A49">
        <v>48</v>
      </c>
      <c r="B49">
        <v>224.600663</v>
      </c>
      <c r="C49" s="4">
        <v>1</v>
      </c>
      <c r="H49">
        <v>237.59758500000001</v>
      </c>
      <c r="I49" s="3">
        <v>4</v>
      </c>
      <c r="P49">
        <v>2</v>
      </c>
      <c r="Q49" t="str">
        <f t="shared" si="0"/>
        <v>14</v>
      </c>
      <c r="R49">
        <v>4</v>
      </c>
      <c r="X49" t="s">
        <v>283</v>
      </c>
      <c r="Y49" t="s">
        <v>264</v>
      </c>
      <c r="AN49">
        <v>1270</v>
      </c>
      <c r="AO49">
        <v>1256</v>
      </c>
      <c r="AP49">
        <v>1310</v>
      </c>
      <c r="AQ49">
        <v>1295</v>
      </c>
      <c r="AT49">
        <f>(($AO$45-$AN$44)/($AN$45-$AN$44))</f>
        <v>0.52173913043478259</v>
      </c>
      <c r="AU49">
        <f>(($AP$44-$AN$44)/($AN$45-$AN$44))</f>
        <v>0.73913043478260865</v>
      </c>
      <c r="AV49">
        <f>(($AQ$44-$AN$45)/($AN$46-$AN$45))</f>
        <v>0.30434782608695654</v>
      </c>
      <c r="AW49">
        <f>(($AN$45-$AO$45)/($AO$46-$AO$45))</f>
        <v>0.47826086956521741</v>
      </c>
      <c r="AX49">
        <f>(($AP$45-$AO$46)/($AO$47-$AO$46))</f>
        <v>0.31818181818181818</v>
      </c>
      <c r="AY49">
        <f>(($AQ$44-$AO$45)/($AO$46-$AO$45))</f>
        <v>0.78260869565217395</v>
      </c>
      <c r="AZ49">
        <f>(($AN$45-$AP$44)/($AP$45-$AP$44))</f>
        <v>0.24</v>
      </c>
      <c r="BA49">
        <f>(($AO$45-$AP$43)/($AP$44-$AP$43))</f>
        <v>0.77272727272727271</v>
      </c>
      <c r="BB49">
        <f>(($AQ$44-$AP$44)/($AP$45-$AP$44))</f>
        <v>0.52</v>
      </c>
      <c r="BC49">
        <f>(($AN$45-$AQ$43)/($AQ$44-$AQ$43))</f>
        <v>0.68181818181818177</v>
      </c>
      <c r="BD49">
        <f>(($AO$46-$AQ$44)/($AQ$45-$AQ$44))</f>
        <v>0.2</v>
      </c>
      <c r="BE49">
        <f>(($AP$45-$AQ$44)/($AQ$45-$AQ$44))</f>
        <v>0.48</v>
      </c>
      <c r="BG49">
        <v>4</v>
      </c>
      <c r="BH49">
        <v>280</v>
      </c>
      <c r="BI49">
        <f>($BH$53-$BH$50)/200</f>
        <v>9.5000000000000001E-2</v>
      </c>
      <c r="BQ49">
        <f>1-(($AO$45-$AN$44)/($AN$45-$AN$44))</f>
        <v>0.47826086956521741</v>
      </c>
      <c r="BR49">
        <f>1-(($AP$44-$AN$44)/($AN$45-$AN$44))</f>
        <v>0.26086956521739135</v>
      </c>
      <c r="BS49">
        <f>(($AQ$44-$AN$45)/($AN$46-$AN$45))</f>
        <v>0.30434782608695654</v>
      </c>
      <c r="BT49">
        <f>(($AN$45-$AO$45)/($AO$46-$AO$45))</f>
        <v>0.47826086956521741</v>
      </c>
      <c r="BU49">
        <f>(($AP$45-$AO$46)/($AO$47-$AO$46))</f>
        <v>0.31818181818181818</v>
      </c>
      <c r="BV49">
        <f>1-(($AQ$44-$AO$45)/($AO$46-$AO$45))</f>
        <v>0.21739130434782605</v>
      </c>
      <c r="BW49">
        <f>(($AN$45-$AP$44)/($AP$45-$AP$44))</f>
        <v>0.24</v>
      </c>
      <c r="BX49">
        <f>1-(($AO$45-$AP$43)/($AP$44-$AP$43))</f>
        <v>0.22727272727272729</v>
      </c>
      <c r="BY49">
        <f>1-(($AQ$44-$AP$44)/($AP$45-$AP$44))</f>
        <v>0.48</v>
      </c>
      <c r="BZ49">
        <f>1-(($AN$45-$AQ$43)/($AQ$44-$AQ$43))</f>
        <v>0.31818181818181823</v>
      </c>
      <c r="CA49">
        <f>(($AO$46-$AQ$44)/($AQ$45-$AQ$44))</f>
        <v>0.2</v>
      </c>
      <c r="CB49">
        <f>(($AP$45-$AQ$44)/($AQ$45-$AQ$44))</f>
        <v>0.48</v>
      </c>
    </row>
    <row r="50" spans="1:80" x14ac:dyDescent="0.25">
      <c r="A50">
        <v>49</v>
      </c>
      <c r="B50">
        <v>224.600663</v>
      </c>
      <c r="C50" s="4">
        <v>1</v>
      </c>
      <c r="H50">
        <v>237.59758500000001</v>
      </c>
      <c r="I50" s="3">
        <v>4</v>
      </c>
      <c r="P50">
        <v>2</v>
      </c>
      <c r="Q50" t="str">
        <f t="shared" si="0"/>
        <v>14</v>
      </c>
      <c r="R50">
        <v>2</v>
      </c>
      <c r="X50" t="s">
        <v>283</v>
      </c>
      <c r="Y50" t="s">
        <v>265</v>
      </c>
      <c r="AN50">
        <v>1294</v>
      </c>
      <c r="AO50">
        <v>1282</v>
      </c>
      <c r="AP50">
        <v>1334</v>
      </c>
      <c r="AQ50">
        <v>1319</v>
      </c>
      <c r="AT50">
        <f>(($AO$46-$AN$45)/($AN$46-$AN$45))</f>
        <v>0.52173913043478259</v>
      </c>
      <c r="AU50">
        <f>(($AP$45-$AN$45)/($AN$46-$AN$45))</f>
        <v>0.82608695652173914</v>
      </c>
      <c r="AW50">
        <f>(($AN$46-$AO$46)/($AO$47-$AO$46))</f>
        <v>0.5</v>
      </c>
      <c r="AY50">
        <f>(($AQ$45-$AO$46)/($AO$47-$AO$46))</f>
        <v>0.90909090909090906</v>
      </c>
      <c r="BA50">
        <f>(($AO$46-$AP$44)/($AP$45-$AP$44))</f>
        <v>0.72</v>
      </c>
      <c r="BC50">
        <f>(($AN$46-$AQ$44)/($AQ$45-$AQ$44))</f>
        <v>0.64</v>
      </c>
      <c r="BG50">
        <v>2</v>
      </c>
      <c r="BH50">
        <v>287</v>
      </c>
      <c r="BI50">
        <f>($BH$54-$BH$51)/200</f>
        <v>0.105</v>
      </c>
      <c r="BQ50">
        <f>1-(($AO$46-$AN$45)/($AN$46-$AN$45))</f>
        <v>0.47826086956521741</v>
      </c>
      <c r="BR50">
        <f>1-(($AP$45-$AN$45)/($AN$46-$AN$45))</f>
        <v>0.17391304347826086</v>
      </c>
      <c r="BT50">
        <f>(($AN$46-$AO$46)/($AO$47-$AO$46))</f>
        <v>0.5</v>
      </c>
      <c r="BV50">
        <f>1-(($AQ$45-$AO$46)/($AO$47-$AO$46))</f>
        <v>9.0909090909090939E-2</v>
      </c>
      <c r="BX50">
        <f>1-(($AO$46-$AP$44)/($AP$45-$AP$44))</f>
        <v>0.28000000000000003</v>
      </c>
      <c r="BZ50">
        <f>1-(($AN$46-$AQ$44)/($AQ$45-$AQ$44))</f>
        <v>0.36</v>
      </c>
    </row>
    <row r="51" spans="1:80" x14ac:dyDescent="0.25">
      <c r="A51">
        <v>50</v>
      </c>
      <c r="B51">
        <v>224.600663</v>
      </c>
      <c r="C51" s="4">
        <v>1</v>
      </c>
      <c r="H51">
        <v>237.59758500000001</v>
      </c>
      <c r="I51" s="3">
        <v>4</v>
      </c>
      <c r="P51">
        <v>2</v>
      </c>
      <c r="Q51" t="str">
        <f t="shared" si="0"/>
        <v>14</v>
      </c>
      <c r="R51">
        <v>3</v>
      </c>
      <c r="X51" t="s">
        <v>283</v>
      </c>
      <c r="Y51" t="s">
        <v>266</v>
      </c>
      <c r="AN51">
        <v>1319</v>
      </c>
      <c r="AO51">
        <v>1306</v>
      </c>
      <c r="AP51">
        <v>1355</v>
      </c>
      <c r="AQ51">
        <v>1342</v>
      </c>
      <c r="BG51">
        <v>3</v>
      </c>
      <c r="BH51">
        <v>293</v>
      </c>
      <c r="BI51">
        <f>($BH$55-$BH$52)/200</f>
        <v>9.5000000000000001E-2</v>
      </c>
    </row>
    <row r="52" spans="1:80" x14ac:dyDescent="0.25">
      <c r="A52">
        <v>51</v>
      </c>
      <c r="B52">
        <v>224.600663</v>
      </c>
      <c r="C52" s="4">
        <v>1</v>
      </c>
      <c r="H52">
        <v>237.59758500000001</v>
      </c>
      <c r="I52" s="3">
        <v>4</v>
      </c>
      <c r="P52">
        <v>2</v>
      </c>
      <c r="Q52" t="str">
        <f t="shared" si="0"/>
        <v>14</v>
      </c>
      <c r="R52">
        <v>1</v>
      </c>
      <c r="X52" t="s">
        <v>283</v>
      </c>
      <c r="Y52" t="s">
        <v>269</v>
      </c>
      <c r="AB52" t="s">
        <v>283</v>
      </c>
      <c r="AC52" t="str">
        <f>CONCATENATE($R52,$R53,$R54,$R55)</f>
        <v>1423</v>
      </c>
      <c r="AN52">
        <v>1341</v>
      </c>
      <c r="AO52">
        <v>1329</v>
      </c>
      <c r="AP52">
        <v>1379</v>
      </c>
      <c r="AQ52">
        <v>1368</v>
      </c>
      <c r="BG52">
        <v>1</v>
      </c>
      <c r="BH52">
        <v>301</v>
      </c>
      <c r="BI52">
        <f>($BH$56-$BH$53)/200</f>
        <v>0.115</v>
      </c>
    </row>
    <row r="53" spans="1:80" x14ac:dyDescent="0.25">
      <c r="A53">
        <v>52</v>
      </c>
      <c r="B53">
        <v>224.600663</v>
      </c>
      <c r="C53" s="4">
        <v>1</v>
      </c>
      <c r="H53">
        <v>237.59758500000001</v>
      </c>
      <c r="I53" s="3">
        <v>4</v>
      </c>
      <c r="P53">
        <v>2</v>
      </c>
      <c r="Q53" t="str">
        <f t="shared" si="0"/>
        <v>14</v>
      </c>
      <c r="R53">
        <v>4</v>
      </c>
      <c r="X53" t="s">
        <v>283</v>
      </c>
      <c r="Y53" t="s">
        <v>264</v>
      </c>
      <c r="AN53">
        <v>1363</v>
      </c>
      <c r="AO53">
        <v>1350</v>
      </c>
      <c r="AP53">
        <v>1403</v>
      </c>
      <c r="AQ53">
        <v>1392</v>
      </c>
      <c r="AT53">
        <f>(($AO$48-$AN$47)/($AN$48-$AN$47))</f>
        <v>0.59459459459459463</v>
      </c>
      <c r="AU53">
        <f>(($AP$46-$AN$47)/($AN$48-$AN$47))</f>
        <v>0.56756756756756754</v>
      </c>
      <c r="AV53">
        <f>(($AQ$46-$AN$47)/($AN$48-$AN$47))</f>
        <v>0.21621621621621623</v>
      </c>
      <c r="AW53">
        <f>(($AN$48-$AO$48)/($AO$49-$AO$48))</f>
        <v>0.5</v>
      </c>
      <c r="AX53">
        <f>(($AP$47-$AO$49)/($AO$50-$AO$49))</f>
        <v>0.11538461538461539</v>
      </c>
      <c r="AY53">
        <f>(($AQ$47-$AO$48)/($AO$49-$AO$48))</f>
        <v>0.53333333333333333</v>
      </c>
      <c r="AZ53">
        <f>(($AN$48-$AP$46)/($AP$47-$AP$46))</f>
        <v>0.47058823529411764</v>
      </c>
      <c r="BA53">
        <f>(($AO$48-$AP$46)/($AP$47-$AP$46))</f>
        <v>2.9411764705882353E-2</v>
      </c>
      <c r="BB53">
        <f>(($AQ$47-$AP$46)/($AP$47-$AP$46))</f>
        <v>0.5</v>
      </c>
      <c r="BC53">
        <f>(($AN$48-$AQ$46)/($AQ$47-$AQ$46))</f>
        <v>0.96666666666666667</v>
      </c>
      <c r="BD53">
        <f>(($AO$48-$AQ$46)/($AQ$47-$AQ$46))</f>
        <v>0.46666666666666667</v>
      </c>
      <c r="BE53">
        <f>(($AP$46-$AQ$46)/($AQ$47-$AQ$46))</f>
        <v>0.43333333333333335</v>
      </c>
      <c r="BG53">
        <v>4</v>
      </c>
      <c r="BH53">
        <v>306</v>
      </c>
      <c r="BI53">
        <f>($BH$57-$BH$54)/200</f>
        <v>0.1</v>
      </c>
      <c r="BQ53">
        <f>1-(($AO$48-$AN$47)/($AN$48-$AN$47))</f>
        <v>0.40540540540540537</v>
      </c>
      <c r="BR53">
        <f>1-(($AP$46-$AN$47)/($AN$48-$AN$47))</f>
        <v>0.43243243243243246</v>
      </c>
      <c r="BS53">
        <f>(($AQ$46-$AN$47)/($AN$48-$AN$47))</f>
        <v>0.21621621621621623</v>
      </c>
      <c r="BT53">
        <f>(($AN$48-$AO$48)/($AO$49-$AO$48))</f>
        <v>0.5</v>
      </c>
      <c r="BU53">
        <f>(($AP$47-$AO$49)/($AO$50-$AO$49))</f>
        <v>0.11538461538461539</v>
      </c>
      <c r="BV53">
        <f>1-(($AQ$47-$AO$48)/($AO$49-$AO$48))</f>
        <v>0.46666666666666667</v>
      </c>
      <c r="BW53">
        <f>(($AN$48-$AP$46)/($AP$47-$AP$46))</f>
        <v>0.47058823529411764</v>
      </c>
      <c r="BX53">
        <f>(($AO$48-$AP$46)/($AP$47-$AP$46))</f>
        <v>2.9411764705882353E-2</v>
      </c>
      <c r="BY53">
        <f>(($AQ$47-$AP$46)/($AP$47-$AP$46))</f>
        <v>0.5</v>
      </c>
      <c r="BZ53">
        <f>1-(($AN$48-$AQ$46)/($AQ$47-$AQ$46))</f>
        <v>3.3333333333333326E-2</v>
      </c>
      <c r="CA53">
        <f>(($AO$48-$AQ$46)/($AQ$47-$AQ$46))</f>
        <v>0.46666666666666667</v>
      </c>
      <c r="CB53">
        <f>(($AP$46-$AQ$46)/($AQ$47-$AQ$46))</f>
        <v>0.43333333333333335</v>
      </c>
    </row>
    <row r="54" spans="1:80" x14ac:dyDescent="0.25">
      <c r="A54">
        <v>53</v>
      </c>
      <c r="B54">
        <v>224.600663</v>
      </c>
      <c r="C54" s="4">
        <v>1</v>
      </c>
      <c r="H54">
        <v>237.59758500000001</v>
      </c>
      <c r="I54" s="3">
        <v>4</v>
      </c>
      <c r="P54">
        <v>2</v>
      </c>
      <c r="Q54" t="str">
        <f t="shared" si="0"/>
        <v>14</v>
      </c>
      <c r="R54">
        <v>2</v>
      </c>
      <c r="X54" t="s">
        <v>283</v>
      </c>
      <c r="Y54" t="s">
        <v>265</v>
      </c>
      <c r="AN54">
        <v>1386</v>
      </c>
      <c r="AO54">
        <v>1374</v>
      </c>
      <c r="AP54">
        <v>1425</v>
      </c>
      <c r="AQ54">
        <v>1416</v>
      </c>
      <c r="AT54">
        <f>(($AO$49-$AN$48)/($AN$49-$AN$48))</f>
        <v>0.51724137931034486</v>
      </c>
      <c r="AU54">
        <f>(($AP$47-$AN$48)/($AN$49-$AN$48))</f>
        <v>0.62068965517241381</v>
      </c>
      <c r="AV54">
        <f>(($AQ$47-$AN$48)/($AN$49-$AN$48))</f>
        <v>3.4482758620689655E-2</v>
      </c>
      <c r="AW54">
        <f>(($AN$49-$AO$49)/($AO$50-$AO$49))</f>
        <v>0.53846153846153844</v>
      </c>
      <c r="AX54">
        <f>(($AP$48-$AO$50)/($AO$51-$AO$50))</f>
        <v>0.16666666666666666</v>
      </c>
      <c r="AY54">
        <f>(($AQ$48-$AO$49)/($AO$50-$AO$49))</f>
        <v>0.5</v>
      </c>
      <c r="AZ54">
        <f>(($AN$49-$AP$47)/($AP$48-$AP$47))</f>
        <v>0.40740740740740738</v>
      </c>
      <c r="BA54">
        <f>(($AO$49-$AP$46)/($AP$47-$AP$46))</f>
        <v>0.91176470588235292</v>
      </c>
      <c r="BB54">
        <f>(($AQ$48-$AP$47)/($AP$48-$AP$47))</f>
        <v>0.37037037037037035</v>
      </c>
      <c r="BC54">
        <f>(($AN$49-$AQ$48)/($AQ$49-$AQ$48))</f>
        <v>3.8461538461538464E-2</v>
      </c>
      <c r="BD54">
        <f>(($AO$49-$AQ$47)/($AQ$48-$AQ$47))</f>
        <v>0.51851851851851849</v>
      </c>
      <c r="BE54">
        <f>(($AP$47-$AQ$47)/($AQ$48-$AQ$47))</f>
        <v>0.62962962962962965</v>
      </c>
      <c r="BG54">
        <v>2</v>
      </c>
      <c r="BH54">
        <v>314</v>
      </c>
      <c r="BI54">
        <f>($BH$58-$BH$55)/200</f>
        <v>0.105</v>
      </c>
      <c r="BQ54">
        <f>1-(($AO$49-$AN$48)/($AN$49-$AN$48))</f>
        <v>0.48275862068965514</v>
      </c>
      <c r="BR54">
        <f>1-(($AP$47-$AN$48)/($AN$49-$AN$48))</f>
        <v>0.37931034482758619</v>
      </c>
      <c r="BS54">
        <f>(($AQ$47-$AN$48)/($AN$49-$AN$48))</f>
        <v>3.4482758620689655E-2</v>
      </c>
      <c r="BT54">
        <f>1-(($AN$49-$AO$49)/($AO$50-$AO$49))</f>
        <v>0.46153846153846156</v>
      </c>
      <c r="BU54">
        <f>(($AP$48-$AO$50)/($AO$51-$AO$50))</f>
        <v>0.16666666666666666</v>
      </c>
      <c r="BV54">
        <f>(($AQ$48-$AO$49)/($AO$50-$AO$49))</f>
        <v>0.5</v>
      </c>
      <c r="BW54">
        <f>(($AN$49-$AP$47)/($AP$48-$AP$47))</f>
        <v>0.40740740740740738</v>
      </c>
      <c r="BX54">
        <f>1-(($AO$49-$AP$46)/($AP$47-$AP$46))</f>
        <v>8.8235294117647078E-2</v>
      </c>
      <c r="BY54">
        <f>(($AQ$48-$AP$47)/($AP$48-$AP$47))</f>
        <v>0.37037037037037035</v>
      </c>
      <c r="BZ54">
        <f>(($AN$49-$AQ$48)/($AQ$49-$AQ$48))</f>
        <v>3.8461538461538464E-2</v>
      </c>
      <c r="CA54">
        <f>1-(($AO$49-$AQ$47)/($AQ$48-$AQ$47))</f>
        <v>0.48148148148148151</v>
      </c>
      <c r="CB54">
        <f>1-(($AP$47-$AQ$47)/($AQ$48-$AQ$47))</f>
        <v>0.37037037037037035</v>
      </c>
    </row>
    <row r="55" spans="1:80" x14ac:dyDescent="0.25">
      <c r="A55">
        <v>54</v>
      </c>
      <c r="B55">
        <v>224.600663</v>
      </c>
      <c r="C55" s="4">
        <v>1</v>
      </c>
      <c r="H55">
        <v>237.59758500000001</v>
      </c>
      <c r="I55" s="3">
        <v>4</v>
      </c>
      <c r="P55">
        <v>2</v>
      </c>
      <c r="Q55" t="str">
        <f t="shared" si="0"/>
        <v>14</v>
      </c>
      <c r="R55">
        <v>3</v>
      </c>
      <c r="X55" t="s">
        <v>283</v>
      </c>
      <c r="Y55" t="s">
        <v>266</v>
      </c>
      <c r="AN55">
        <v>1408</v>
      </c>
      <c r="AO55">
        <v>1398</v>
      </c>
      <c r="AP55">
        <v>1448</v>
      </c>
      <c r="AQ55">
        <v>1439</v>
      </c>
      <c r="AT55">
        <f>(($AO$50-$AN$49)/($AN$50-$AN$49))</f>
        <v>0.5</v>
      </c>
      <c r="AU55">
        <f>(($AP$48-$AN$49)/($AN$50-$AN$49))</f>
        <v>0.66666666666666663</v>
      </c>
      <c r="AV55">
        <f>(($AQ$48-$AN$48)/($AN$49-$AN$48))</f>
        <v>0.96551724137931039</v>
      </c>
      <c r="AW55">
        <f>(($AN$50-$AO$50)/($AO$51-$AO$50))</f>
        <v>0.5</v>
      </c>
      <c r="AX55">
        <f>(($AP$49-$AO$51)/($AO$52-$AO$51))</f>
        <v>0.17391304347826086</v>
      </c>
      <c r="AY55">
        <f>(($AQ$49-$AO$50)/($AO$51-$AO$50))</f>
        <v>0.54166666666666663</v>
      </c>
      <c r="AZ55">
        <f>(($AN$50-$AP$48)/($AP$49-$AP$48))</f>
        <v>0.33333333333333331</v>
      </c>
      <c r="BA55">
        <f>(($AO$50-$AP$47)/($AP$48-$AP$47))</f>
        <v>0.85185185185185186</v>
      </c>
      <c r="BB55">
        <f>(($AQ$49-$AP$48)/($AP$49-$AP$48))</f>
        <v>0.375</v>
      </c>
      <c r="BC55">
        <f>(($AN$50-$AQ$48)/($AQ$49-$AQ$48))</f>
        <v>0.96153846153846156</v>
      </c>
      <c r="BD55">
        <f>(($AO$50-$AQ$48)/($AQ$49-$AQ$48))</f>
        <v>0.5</v>
      </c>
      <c r="BE55">
        <f>(($AP$48-$AQ$48)/($AQ$49-$AQ$48))</f>
        <v>0.65384615384615385</v>
      </c>
      <c r="BG55">
        <v>3</v>
      </c>
      <c r="BH55">
        <v>320</v>
      </c>
      <c r="BI55">
        <f>($BH$59-$BH$56)/200</f>
        <v>0.1</v>
      </c>
      <c r="BQ55">
        <f>(($AO$50-$AN$49)/($AN$50-$AN$49))</f>
        <v>0.5</v>
      </c>
      <c r="BR55">
        <f>1-(($AP$48-$AN$49)/($AN$50-$AN$49))</f>
        <v>0.33333333333333337</v>
      </c>
      <c r="BS55">
        <f>1-(($AQ$48-$AN$48)/($AN$49-$AN$48))</f>
        <v>3.4482758620689613E-2</v>
      </c>
      <c r="BT55">
        <f>(($AN$50-$AO$50)/($AO$51-$AO$50))</f>
        <v>0.5</v>
      </c>
      <c r="BU55">
        <f>(($AP$49-$AO$51)/($AO$52-$AO$51))</f>
        <v>0.17391304347826086</v>
      </c>
      <c r="BV55">
        <f>1-(($AQ$49-$AO$50)/($AO$51-$AO$50))</f>
        <v>0.45833333333333337</v>
      </c>
      <c r="BW55">
        <f>(($AN$50-$AP$48)/($AP$49-$AP$48))</f>
        <v>0.33333333333333331</v>
      </c>
      <c r="BX55">
        <f>1-(($AO$50-$AP$47)/($AP$48-$AP$47))</f>
        <v>0.14814814814814814</v>
      </c>
      <c r="BY55">
        <f>(($AQ$49-$AP$48)/($AP$49-$AP$48))</f>
        <v>0.375</v>
      </c>
      <c r="BZ55">
        <f>1-(($AN$50-$AQ$48)/($AQ$49-$AQ$48))</f>
        <v>3.8461538461538436E-2</v>
      </c>
      <c r="CA55">
        <f>(($AO$50-$AQ$48)/($AQ$49-$AQ$48))</f>
        <v>0.5</v>
      </c>
      <c r="CB55">
        <f>1-(($AP$48-$AQ$48)/($AQ$49-$AQ$48))</f>
        <v>0.34615384615384615</v>
      </c>
    </row>
    <row r="56" spans="1:80" x14ac:dyDescent="0.25">
      <c r="A56">
        <v>55</v>
      </c>
      <c r="B56">
        <v>224.600663</v>
      </c>
      <c r="C56" s="4">
        <v>1</v>
      </c>
      <c r="H56">
        <v>237.59758500000001</v>
      </c>
      <c r="I56" s="3">
        <v>4</v>
      </c>
      <c r="P56">
        <v>2</v>
      </c>
      <c r="Q56" t="str">
        <f t="shared" si="0"/>
        <v>14</v>
      </c>
      <c r="R56">
        <v>1</v>
      </c>
      <c r="X56" t="s">
        <v>283</v>
      </c>
      <c r="Y56" t="s">
        <v>269</v>
      </c>
      <c r="AB56" t="s">
        <v>283</v>
      </c>
      <c r="AC56" t="str">
        <f>CONCATENATE($R56,$R57,$R58,$R59)</f>
        <v>1423</v>
      </c>
      <c r="AN56">
        <v>1432</v>
      </c>
      <c r="AO56">
        <v>1421</v>
      </c>
      <c r="AP56">
        <v>1473</v>
      </c>
      <c r="AQ56">
        <v>1462</v>
      </c>
      <c r="AT56">
        <f>(($AO$51-$AN$50)/($AN$51-$AN$50))</f>
        <v>0.48</v>
      </c>
      <c r="AU56">
        <f>(($AP$49-$AN$50)/($AN$51-$AN$50))</f>
        <v>0.64</v>
      </c>
      <c r="AV56">
        <f>(($AQ$49-$AN$50)/($AN$51-$AN$50))</f>
        <v>0.04</v>
      </c>
      <c r="AW56">
        <f>(($AN$51-$AO$51)/($AO$52-$AO$51))</f>
        <v>0.56521739130434778</v>
      </c>
      <c r="AX56">
        <f>(($AP$50-$AO$52)/($AO$53-$AO$52))</f>
        <v>0.23809523809523808</v>
      </c>
      <c r="AY56">
        <f>(($AQ$50-$AO$51)/($AO$52-$AO$51))</f>
        <v>0.56521739130434778</v>
      </c>
      <c r="AZ56">
        <f>(($AN$51-$AP$49)/($AP$50-$AP$49))</f>
        <v>0.375</v>
      </c>
      <c r="BA56">
        <f>(($AO$51-$AP$48)/($AP$49-$AP$48))</f>
        <v>0.83333333333333337</v>
      </c>
      <c r="BB56">
        <f>(($AQ$50-$AP$49)/($AP$50-$AP$49))</f>
        <v>0.375</v>
      </c>
      <c r="BC56">
        <f>(($AN$51-$AQ$50)/($AQ$51-$AQ$50))</f>
        <v>0</v>
      </c>
      <c r="BD56">
        <f>(($AO$51-$AQ$49)/($AQ$50-$AQ$49))</f>
        <v>0.45833333333333331</v>
      </c>
      <c r="BE56">
        <f>(($AP$49-$AQ$49)/($AQ$50-$AQ$49))</f>
        <v>0.625</v>
      </c>
      <c r="BG56">
        <v>1</v>
      </c>
      <c r="BH56">
        <v>329</v>
      </c>
      <c r="BI56">
        <f>($BH$60-$BH$57)/200</f>
        <v>0.12</v>
      </c>
      <c r="BQ56">
        <f>(($AO$51-$AN$50)/($AN$51-$AN$50))</f>
        <v>0.48</v>
      </c>
      <c r="BR56">
        <f>1-(($AP$49-$AN$50)/($AN$51-$AN$50))</f>
        <v>0.36</v>
      </c>
      <c r="BS56">
        <f>(($AQ$49-$AN$50)/($AN$51-$AN$50))</f>
        <v>0.04</v>
      </c>
      <c r="BT56">
        <f>1-(($AN$51-$AO$51)/($AO$52-$AO$51))</f>
        <v>0.43478260869565222</v>
      </c>
      <c r="BU56">
        <f>(($AP$50-$AO$52)/($AO$53-$AO$52))</f>
        <v>0.23809523809523808</v>
      </c>
      <c r="BV56">
        <f>1-(($AQ$50-$AO$51)/($AO$52-$AO$51))</f>
        <v>0.43478260869565222</v>
      </c>
      <c r="BW56">
        <f>(($AN$51-$AP$49)/($AP$50-$AP$49))</f>
        <v>0.375</v>
      </c>
      <c r="BX56">
        <f>1-(($AO$51-$AP$48)/($AP$49-$AP$48))</f>
        <v>0.16666666666666663</v>
      </c>
      <c r="BY56">
        <f>(($AQ$50-$AP$49)/($AP$50-$AP$49))</f>
        <v>0.375</v>
      </c>
      <c r="BZ56">
        <f>(($AN$51-$AQ$50)/($AQ$51-$AQ$50))</f>
        <v>0</v>
      </c>
      <c r="CA56">
        <f>(($AO$51-$AQ$49)/($AQ$50-$AQ$49))</f>
        <v>0.45833333333333331</v>
      </c>
      <c r="CB56">
        <f>1-(($AP$49-$AQ$49)/($AQ$50-$AQ$49))</f>
        <v>0.375</v>
      </c>
    </row>
    <row r="57" spans="1:80" x14ac:dyDescent="0.25">
      <c r="A57">
        <v>56</v>
      </c>
      <c r="B57">
        <v>224.600663</v>
      </c>
      <c r="C57" s="4">
        <v>1</v>
      </c>
      <c r="D57">
        <v>218.219774</v>
      </c>
      <c r="E57" s="2">
        <v>2</v>
      </c>
      <c r="H57">
        <v>237.59758500000001</v>
      </c>
      <c r="I57" s="3">
        <v>4</v>
      </c>
      <c r="P57">
        <v>3</v>
      </c>
      <c r="Q57" t="str">
        <f t="shared" si="0"/>
        <v>124</v>
      </c>
      <c r="R57">
        <v>4</v>
      </c>
      <c r="X57" t="s">
        <v>283</v>
      </c>
      <c r="Y57" t="s">
        <v>264</v>
      </c>
      <c r="AN57">
        <v>1456</v>
      </c>
      <c r="AO57">
        <v>1445</v>
      </c>
      <c r="AP57">
        <v>1498</v>
      </c>
      <c r="AQ57">
        <v>1488</v>
      </c>
      <c r="AT57">
        <f>(($AO$52-$AN$51)/($AN$52-$AN$51))</f>
        <v>0.45454545454545453</v>
      </c>
      <c r="AU57">
        <f>(($AP$50-$AN$51)/($AN$52-$AN$51))</f>
        <v>0.68181818181818177</v>
      </c>
      <c r="AV57">
        <f>(($AQ$50-$AN$51)/($AN$52-$AN$51))</f>
        <v>0</v>
      </c>
      <c r="AW57">
        <f>(($AN$52-$AO$52)/($AO$53-$AO$52))</f>
        <v>0.5714285714285714</v>
      </c>
      <c r="AX57">
        <f>(($AP$51-$AO$53)/($AO$54-$AO$53))</f>
        <v>0.20833333333333334</v>
      </c>
      <c r="AY57">
        <f>(($AQ$51-$AO$52)/($AO$53-$AO$52))</f>
        <v>0.61904761904761907</v>
      </c>
      <c r="AZ57">
        <f>(($AN$52-$AP$50)/($AP$51-$AP$50))</f>
        <v>0.33333333333333331</v>
      </c>
      <c r="BA57">
        <f>(($AO$52-$AP$49)/($AP$50-$AP$49))</f>
        <v>0.79166666666666663</v>
      </c>
      <c r="BB57">
        <f>(($AQ$51-$AP$50)/($AP$51-$AP$50))</f>
        <v>0.38095238095238093</v>
      </c>
      <c r="BC57">
        <f>(($AN$52-$AQ$50)/($AQ$51-$AQ$50))</f>
        <v>0.95652173913043481</v>
      </c>
      <c r="BD57">
        <f>(($AO$52-$AQ$50)/($AQ$51-$AQ$50))</f>
        <v>0.43478260869565216</v>
      </c>
      <c r="BE57">
        <f>(($AP$50-$AQ$50)/($AQ$51-$AQ$50))</f>
        <v>0.65217391304347827</v>
      </c>
      <c r="BG57">
        <v>4</v>
      </c>
      <c r="BH57">
        <v>334</v>
      </c>
      <c r="BI57">
        <f>($BH$61-$BH$58)/200</f>
        <v>0.11</v>
      </c>
      <c r="BQ57">
        <f>(($AO$52-$AN$51)/($AN$52-$AN$51))</f>
        <v>0.45454545454545453</v>
      </c>
      <c r="BR57">
        <f>1-(($AP$50-$AN$51)/($AN$52-$AN$51))</f>
        <v>0.31818181818181823</v>
      </c>
      <c r="BS57">
        <f>(($AQ$50-$AN$51)/($AN$52-$AN$51))</f>
        <v>0</v>
      </c>
      <c r="BT57">
        <f>1-(($AN$52-$AO$52)/($AO$53-$AO$52))</f>
        <v>0.4285714285714286</v>
      </c>
      <c r="BU57">
        <f>(($AP$51-$AO$53)/($AO$54-$AO$53))</f>
        <v>0.20833333333333334</v>
      </c>
      <c r="BV57">
        <f>1-(($AQ$51-$AO$52)/($AO$53-$AO$52))</f>
        <v>0.38095238095238093</v>
      </c>
      <c r="BW57">
        <f>(($AN$52-$AP$50)/($AP$51-$AP$50))</f>
        <v>0.33333333333333331</v>
      </c>
      <c r="BX57">
        <f>1-(($AO$52-$AP$49)/($AP$50-$AP$49))</f>
        <v>0.20833333333333337</v>
      </c>
      <c r="BY57">
        <f>(($AQ$51-$AP$50)/($AP$51-$AP$50))</f>
        <v>0.38095238095238093</v>
      </c>
      <c r="BZ57">
        <f>1-(($AN$52-$AQ$50)/($AQ$51-$AQ$50))</f>
        <v>4.3478260869565188E-2</v>
      </c>
      <c r="CA57">
        <f>(($AO$52-$AQ$50)/($AQ$51-$AQ$50))</f>
        <v>0.43478260869565216</v>
      </c>
      <c r="CB57">
        <f>1-(($AP$50-$AQ$50)/($AQ$51-$AQ$50))</f>
        <v>0.34782608695652173</v>
      </c>
    </row>
    <row r="58" spans="1:80" x14ac:dyDescent="0.25">
      <c r="A58">
        <v>57</v>
      </c>
      <c r="B58">
        <v>224.600663</v>
      </c>
      <c r="C58" s="4">
        <v>1</v>
      </c>
      <c r="D58">
        <v>218.22579200000001</v>
      </c>
      <c r="E58" s="2">
        <v>2</v>
      </c>
      <c r="H58">
        <v>237.59758500000001</v>
      </c>
      <c r="I58" s="3">
        <v>4</v>
      </c>
      <c r="P58">
        <v>3</v>
      </c>
      <c r="Q58" t="str">
        <f t="shared" si="0"/>
        <v>124</v>
      </c>
      <c r="R58">
        <v>2</v>
      </c>
      <c r="X58" t="s">
        <v>284</v>
      </c>
      <c r="Y58" t="s">
        <v>267</v>
      </c>
      <c r="AN58">
        <v>1482</v>
      </c>
      <c r="AO58">
        <v>1469</v>
      </c>
      <c r="AP58">
        <v>1531</v>
      </c>
      <c r="AQ58">
        <v>1514</v>
      </c>
      <c r="AT58">
        <f>(($AO$53-$AN$52)/($AN$53-$AN$52))</f>
        <v>0.40909090909090912</v>
      </c>
      <c r="AU58">
        <f>(($AP$51-$AN$52)/($AN$53-$AN$52))</f>
        <v>0.63636363636363635</v>
      </c>
      <c r="AV58">
        <f>(($AQ$51-$AN$52)/($AN$53-$AN$52))</f>
        <v>4.5454545454545456E-2</v>
      </c>
      <c r="AW58">
        <f>(($AN$53-$AO$53)/($AO$54-$AO$53))</f>
        <v>0.54166666666666663</v>
      </c>
      <c r="AX58">
        <f>(($AP$52-$AO$54)/($AO$55-$AO$54))</f>
        <v>0.20833333333333334</v>
      </c>
      <c r="AY58">
        <f>(($AQ$52-$AO$53)/($AO$54-$AO$53))</f>
        <v>0.75</v>
      </c>
      <c r="AZ58">
        <f>(($AN$53-$AP$51)/($AP$52-$AP$51))</f>
        <v>0.33333333333333331</v>
      </c>
      <c r="BA58">
        <f>(($AO$53-$AP$50)/($AP$51-$AP$50))</f>
        <v>0.76190476190476186</v>
      </c>
      <c r="BB58">
        <f>(($AQ$52-$AP$51)/($AP$52-$AP$51))</f>
        <v>0.54166666666666663</v>
      </c>
      <c r="BC58">
        <f>(($AN$53-$AQ$51)/($AQ$52-$AQ$51))</f>
        <v>0.80769230769230771</v>
      </c>
      <c r="BD58">
        <f>(($AO$53-$AQ$51)/($AQ$52-$AQ$51))</f>
        <v>0.30769230769230771</v>
      </c>
      <c r="BE58">
        <f>(($AP$51-$AQ$51)/($AQ$52-$AQ$51))</f>
        <v>0.5</v>
      </c>
      <c r="BG58">
        <v>2</v>
      </c>
      <c r="BH58">
        <v>341</v>
      </c>
      <c r="BI58">
        <f>($BH$67-$BH$64)/200</f>
        <v>0.08</v>
      </c>
      <c r="BQ58">
        <f>(($AO$53-$AN$52)/($AN$53-$AN$52))</f>
        <v>0.40909090909090912</v>
      </c>
      <c r="BR58">
        <f>1-(($AP$51-$AN$52)/($AN$53-$AN$52))</f>
        <v>0.36363636363636365</v>
      </c>
      <c r="BS58">
        <f>(($AQ$51-$AN$52)/($AN$53-$AN$52))</f>
        <v>4.5454545454545456E-2</v>
      </c>
      <c r="BT58">
        <f>1-(($AN$53-$AO$53)/($AO$54-$AO$53))</f>
        <v>0.45833333333333337</v>
      </c>
      <c r="BU58">
        <f>(($AP$52-$AO$54)/($AO$55-$AO$54))</f>
        <v>0.20833333333333334</v>
      </c>
      <c r="BV58">
        <f>1-(($AQ$52-$AO$53)/($AO$54-$AO$53))</f>
        <v>0.25</v>
      </c>
      <c r="BW58">
        <f>(($AN$53-$AP$51)/($AP$52-$AP$51))</f>
        <v>0.33333333333333331</v>
      </c>
      <c r="BX58">
        <f>1-(($AO$53-$AP$50)/($AP$51-$AP$50))</f>
        <v>0.23809523809523814</v>
      </c>
      <c r="BY58">
        <f>1-(($AQ$52-$AP$51)/($AP$52-$AP$51))</f>
        <v>0.45833333333333337</v>
      </c>
      <c r="BZ58">
        <f>1-(($AN$53-$AQ$51)/($AQ$52-$AQ$51))</f>
        <v>0.19230769230769229</v>
      </c>
      <c r="CA58">
        <f>(($AO$53-$AQ$51)/($AQ$52-$AQ$51))</f>
        <v>0.30769230769230771</v>
      </c>
      <c r="CB58">
        <f>(($AP$51-$AQ$51)/($AQ$52-$AQ$51))</f>
        <v>0.5</v>
      </c>
    </row>
    <row r="59" spans="1:80" x14ac:dyDescent="0.25">
      <c r="A59">
        <v>58</v>
      </c>
      <c r="B59">
        <v>224.502341</v>
      </c>
      <c r="C59" s="4">
        <v>1</v>
      </c>
      <c r="D59">
        <v>218.22579200000001</v>
      </c>
      <c r="E59" s="2">
        <v>2</v>
      </c>
      <c r="H59">
        <v>237.60788600000001</v>
      </c>
      <c r="I59" s="3">
        <v>4</v>
      </c>
      <c r="P59">
        <v>3</v>
      </c>
      <c r="Q59" t="str">
        <f t="shared" si="0"/>
        <v>124</v>
      </c>
      <c r="R59">
        <v>3</v>
      </c>
      <c r="X59" t="s">
        <v>281</v>
      </c>
      <c r="Y59" t="s">
        <v>268</v>
      </c>
      <c r="AN59">
        <v>1510</v>
      </c>
      <c r="AO59">
        <v>1496</v>
      </c>
      <c r="AP59">
        <v>1559</v>
      </c>
      <c r="AQ59">
        <v>1545</v>
      </c>
      <c r="AT59">
        <f>(($AO$54-$AN$53)/($AN$54-$AN$53))</f>
        <v>0.47826086956521741</v>
      </c>
      <c r="AU59">
        <f>(($AP$52-$AN$53)/($AN$54-$AN$53))</f>
        <v>0.69565217391304346</v>
      </c>
      <c r="AV59">
        <f>(($AQ$52-$AN$53)/($AN$54-$AN$53))</f>
        <v>0.21739130434782608</v>
      </c>
      <c r="AW59">
        <f>(($AN$54-$AO$54)/($AO$55-$AO$54))</f>
        <v>0.5</v>
      </c>
      <c r="AX59">
        <f>(($AP$53-$AO$55)/($AO$56-$AO$55))</f>
        <v>0.21739130434782608</v>
      </c>
      <c r="AY59">
        <f>(($AQ$53-$AO$54)/($AO$55-$AO$54))</f>
        <v>0.75</v>
      </c>
      <c r="AZ59">
        <f>(($AN$54-$AP$52)/($AP$53-$AP$52))</f>
        <v>0.29166666666666669</v>
      </c>
      <c r="BA59">
        <f>(($AO$54-$AP$51)/($AP$52-$AP$51))</f>
        <v>0.79166666666666663</v>
      </c>
      <c r="BB59">
        <f>(($AQ$53-$AP$52)/($AP$53-$AP$52))</f>
        <v>0.54166666666666663</v>
      </c>
      <c r="BC59">
        <f>(($AN$54-$AQ$52)/($AQ$53-$AQ$52))</f>
        <v>0.75</v>
      </c>
      <c r="BD59">
        <f>(($AO$54-$AQ$52)/($AQ$53-$AQ$52))</f>
        <v>0.25</v>
      </c>
      <c r="BE59">
        <f>(($AP$52-$AQ$52)/($AQ$53-$AQ$52))</f>
        <v>0.45833333333333331</v>
      </c>
      <c r="BG59">
        <v>3</v>
      </c>
      <c r="BH59">
        <v>349</v>
      </c>
      <c r="BI59">
        <f>($BH$68-$BH$65)/200</f>
        <v>0.13</v>
      </c>
      <c r="BQ59">
        <f>(($AO$54-$AN$53)/($AN$54-$AN$53))</f>
        <v>0.47826086956521741</v>
      </c>
      <c r="BR59">
        <f>1-(($AP$52-$AN$53)/($AN$54-$AN$53))</f>
        <v>0.30434782608695654</v>
      </c>
      <c r="BS59">
        <f>(($AQ$52-$AN$53)/($AN$54-$AN$53))</f>
        <v>0.21739130434782608</v>
      </c>
      <c r="BT59">
        <f>(($AN$54-$AO$54)/($AO$55-$AO$54))</f>
        <v>0.5</v>
      </c>
      <c r="BU59">
        <f>(($AP$53-$AO$55)/($AO$56-$AO$55))</f>
        <v>0.21739130434782608</v>
      </c>
      <c r="BV59">
        <f>1-(($AQ$53-$AO$54)/($AO$55-$AO$54))</f>
        <v>0.25</v>
      </c>
      <c r="BW59">
        <f>(($AN$54-$AP$52)/($AP$53-$AP$52))</f>
        <v>0.29166666666666669</v>
      </c>
      <c r="BX59">
        <f>1-(($AO$54-$AP$51)/($AP$52-$AP$51))</f>
        <v>0.20833333333333337</v>
      </c>
      <c r="BY59">
        <f>1-(($AQ$53-$AP$52)/($AP$53-$AP$52))</f>
        <v>0.45833333333333337</v>
      </c>
      <c r="BZ59">
        <f>1-(($AN$54-$AQ$52)/($AQ$53-$AQ$52))</f>
        <v>0.25</v>
      </c>
      <c r="CA59">
        <f>(($AO$54-$AQ$52)/($AQ$53-$AQ$52))</f>
        <v>0.25</v>
      </c>
      <c r="CB59">
        <f>(($AP$52-$AQ$52)/($AQ$53-$AQ$52))</f>
        <v>0.45833333333333331</v>
      </c>
    </row>
    <row r="60" spans="1:80" x14ac:dyDescent="0.25">
      <c r="A60">
        <v>59</v>
      </c>
      <c r="D60">
        <v>218.22579200000001</v>
      </c>
      <c r="E60" s="2">
        <v>2</v>
      </c>
      <c r="F60">
        <v>228.33876000000001</v>
      </c>
      <c r="G60" s="5">
        <v>3</v>
      </c>
      <c r="P60">
        <v>2</v>
      </c>
      <c r="Q60" t="str">
        <f t="shared" si="0"/>
        <v>23</v>
      </c>
      <c r="R60">
        <v>1</v>
      </c>
      <c r="X60" t="s">
        <v>283</v>
      </c>
      <c r="Y60" t="s">
        <v>266</v>
      </c>
      <c r="AN60">
        <v>1537</v>
      </c>
      <c r="AO60">
        <v>1520</v>
      </c>
      <c r="AP60">
        <v>1582</v>
      </c>
      <c r="AQ60">
        <v>1571</v>
      </c>
      <c r="AT60">
        <f>(($AO$55-$AN$54)/($AN$55-$AN$54))</f>
        <v>0.54545454545454541</v>
      </c>
      <c r="AU60">
        <f>(($AP$53-$AN$54)/($AN$55-$AN$54))</f>
        <v>0.77272727272727271</v>
      </c>
      <c r="AV60">
        <f>(($AQ$53-$AN$54)/($AN$55-$AN$54))</f>
        <v>0.27272727272727271</v>
      </c>
      <c r="AW60">
        <f>(($AN$55-$AO$55)/($AO$56-$AO$55))</f>
        <v>0.43478260869565216</v>
      </c>
      <c r="AX60">
        <f>(($AP$54-$AO$56)/($AO$57-$AO$56))</f>
        <v>0.16666666666666666</v>
      </c>
      <c r="AY60">
        <f>(($AQ$54-$AO$55)/($AO$56-$AO$55))</f>
        <v>0.78260869565217395</v>
      </c>
      <c r="AZ60">
        <f>(($AN$55-$AP$53)/($AP$54-$AP$53))</f>
        <v>0.22727272727272727</v>
      </c>
      <c r="BA60">
        <f>(($AO$55-$AP$52)/($AP$53-$AP$52))</f>
        <v>0.79166666666666663</v>
      </c>
      <c r="BB60">
        <f>(($AQ$54-$AP$53)/($AP$54-$AP$53))</f>
        <v>0.59090909090909094</v>
      </c>
      <c r="BC60">
        <f>(($AN$55-$AQ$53)/($AQ$54-$AQ$53))</f>
        <v>0.66666666666666663</v>
      </c>
      <c r="BD60">
        <f>(($AO$55-$AQ$53)/($AQ$54-$AQ$53))</f>
        <v>0.25</v>
      </c>
      <c r="BE60">
        <f>(($AP$53-$AQ$53)/($AQ$54-$AQ$53))</f>
        <v>0.45833333333333331</v>
      </c>
      <c r="BG60">
        <v>1</v>
      </c>
      <c r="BH60">
        <v>358</v>
      </c>
      <c r="BI60">
        <f>($BH$69-$BH$66)/200</f>
        <v>6.5000000000000002E-2</v>
      </c>
      <c r="BQ60">
        <f>1-(($AO$55-$AN$54)/($AN$55-$AN$54))</f>
        <v>0.45454545454545459</v>
      </c>
      <c r="BR60">
        <f>1-(($AP$53-$AN$54)/($AN$55-$AN$54))</f>
        <v>0.22727272727272729</v>
      </c>
      <c r="BS60">
        <f>(($AQ$53-$AN$54)/($AN$55-$AN$54))</f>
        <v>0.27272727272727271</v>
      </c>
      <c r="BT60">
        <f>(($AN$55-$AO$55)/($AO$56-$AO$55))</f>
        <v>0.43478260869565216</v>
      </c>
      <c r="BU60">
        <f>(($AP$54-$AO$56)/($AO$57-$AO$56))</f>
        <v>0.16666666666666666</v>
      </c>
      <c r="BV60">
        <f>1-(($AQ$54-$AO$55)/($AO$56-$AO$55))</f>
        <v>0.21739130434782605</v>
      </c>
      <c r="BW60">
        <f>(($AN$55-$AP$53)/($AP$54-$AP$53))</f>
        <v>0.22727272727272727</v>
      </c>
      <c r="BX60">
        <f>1-(($AO$55-$AP$52)/($AP$53-$AP$52))</f>
        <v>0.20833333333333337</v>
      </c>
      <c r="BY60">
        <f>1-(($AQ$54-$AP$53)/($AP$54-$AP$53))</f>
        <v>0.40909090909090906</v>
      </c>
      <c r="BZ60">
        <f>1-(($AN$55-$AQ$53)/($AQ$54-$AQ$53))</f>
        <v>0.33333333333333337</v>
      </c>
      <c r="CA60">
        <f>(($AO$55-$AQ$53)/($AQ$54-$AQ$53))</f>
        <v>0.25</v>
      </c>
      <c r="CB60">
        <f>(($AP$53-$AQ$53)/($AQ$54-$AQ$53))</f>
        <v>0.45833333333333331</v>
      </c>
    </row>
    <row r="61" spans="1:80" x14ac:dyDescent="0.25">
      <c r="A61">
        <v>60</v>
      </c>
      <c r="D61">
        <v>218.22579200000001</v>
      </c>
      <c r="E61" s="2">
        <v>2</v>
      </c>
      <c r="F61">
        <v>228.33876000000001</v>
      </c>
      <c r="G61" s="5">
        <v>3</v>
      </c>
      <c r="P61">
        <v>2</v>
      </c>
      <c r="Q61" t="str">
        <f t="shared" si="0"/>
        <v>23</v>
      </c>
      <c r="R61">
        <v>4</v>
      </c>
      <c r="X61" t="s">
        <v>283</v>
      </c>
      <c r="Y61" t="s">
        <v>269</v>
      </c>
      <c r="AN61">
        <v>1565</v>
      </c>
      <c r="AO61">
        <v>1552</v>
      </c>
      <c r="AP61">
        <v>1606</v>
      </c>
      <c r="AQ61">
        <v>1595</v>
      </c>
      <c r="AT61">
        <f>(($AO$56-$AN$55)/($AN$56-$AN$55))</f>
        <v>0.54166666666666663</v>
      </c>
      <c r="AU61">
        <f>(($AP$54-$AN$55)/($AN$56-$AN$55))</f>
        <v>0.70833333333333337</v>
      </c>
      <c r="AV61">
        <f>(($AQ$54-$AN$55)/($AN$56-$AN$55))</f>
        <v>0.33333333333333331</v>
      </c>
      <c r="AW61">
        <f>(($AN$56-$AO$56)/($AO$57-$AO$56))</f>
        <v>0.45833333333333331</v>
      </c>
      <c r="AX61">
        <f>(($AP$55-$AO$57)/($AO$58-$AO$57))</f>
        <v>0.125</v>
      </c>
      <c r="AY61">
        <f>(($AQ$55-$AO$56)/($AO$57-$AO$56))</f>
        <v>0.75</v>
      </c>
      <c r="AZ61">
        <f>(($AN$56-$AP$54)/($AP$55-$AP$54))</f>
        <v>0.30434782608695654</v>
      </c>
      <c r="BA61">
        <f>(($AO$56-$AP$53)/($AP$54-$AP$53))</f>
        <v>0.81818181818181823</v>
      </c>
      <c r="BB61">
        <f>(($AQ$55-$AP$54)/($AP$55-$AP$54))</f>
        <v>0.60869565217391308</v>
      </c>
      <c r="BC61">
        <f>(($AN$56-$AQ$54)/($AQ$55-$AQ$54))</f>
        <v>0.69565217391304346</v>
      </c>
      <c r="BD61">
        <f>(($AO$56-$AQ$54)/($AQ$55-$AQ$54))</f>
        <v>0.21739130434782608</v>
      </c>
      <c r="BE61">
        <f>(($AP$54-$AQ$54)/($AQ$55-$AQ$54))</f>
        <v>0.39130434782608697</v>
      </c>
      <c r="BG61">
        <v>4</v>
      </c>
      <c r="BH61">
        <v>363</v>
      </c>
      <c r="BI61">
        <f>($BH$70-$BH$67)/200</f>
        <v>0.125</v>
      </c>
      <c r="BQ61">
        <f>1-(($AO$56-$AN$55)/($AN$56-$AN$55))</f>
        <v>0.45833333333333337</v>
      </c>
      <c r="BR61">
        <f>1-(($AP$54-$AN$55)/($AN$56-$AN$55))</f>
        <v>0.29166666666666663</v>
      </c>
      <c r="BS61">
        <f>(($AQ$54-$AN$55)/($AN$56-$AN$55))</f>
        <v>0.33333333333333331</v>
      </c>
      <c r="BT61">
        <f>(($AN$56-$AO$56)/($AO$57-$AO$56))</f>
        <v>0.45833333333333331</v>
      </c>
      <c r="BU61">
        <f>(($AP$55-$AO$57)/($AO$58-$AO$57))</f>
        <v>0.125</v>
      </c>
      <c r="BV61">
        <f>1-(($AQ$55-$AO$56)/($AO$57-$AO$56))</f>
        <v>0.25</v>
      </c>
      <c r="BW61">
        <f>(($AN$56-$AP$54)/($AP$55-$AP$54))</f>
        <v>0.30434782608695654</v>
      </c>
      <c r="BX61">
        <f>1-(($AO$56-$AP$53)/($AP$54-$AP$53))</f>
        <v>0.18181818181818177</v>
      </c>
      <c r="BY61">
        <f>1-(($AQ$55-$AP$54)/($AP$55-$AP$54))</f>
        <v>0.39130434782608692</v>
      </c>
      <c r="BZ61">
        <f>1-(($AN$56-$AQ$54)/($AQ$55-$AQ$54))</f>
        <v>0.30434782608695654</v>
      </c>
      <c r="CA61">
        <f>(($AO$56-$AQ$54)/($AQ$55-$AQ$54))</f>
        <v>0.21739130434782608</v>
      </c>
      <c r="CB61">
        <f>(($AP$54-$AQ$54)/($AQ$55-$AQ$54))</f>
        <v>0.39130434782608697</v>
      </c>
    </row>
    <row r="62" spans="1:80" x14ac:dyDescent="0.25">
      <c r="A62">
        <v>61</v>
      </c>
      <c r="D62">
        <v>218.22579200000001</v>
      </c>
      <c r="E62" s="2">
        <v>2</v>
      </c>
      <c r="F62">
        <v>228.33876000000001</v>
      </c>
      <c r="G62" s="5">
        <v>3</v>
      </c>
      <c r="P62">
        <v>2</v>
      </c>
      <c r="Q62" t="str">
        <f t="shared" si="0"/>
        <v>23</v>
      </c>
      <c r="R62" t="s">
        <v>22</v>
      </c>
      <c r="X62" t="s">
        <v>283</v>
      </c>
      <c r="Y62" t="s">
        <v>264</v>
      </c>
      <c r="AN62">
        <v>1590</v>
      </c>
      <c r="AO62">
        <v>1579</v>
      </c>
      <c r="AP62">
        <v>1630</v>
      </c>
      <c r="AQ62">
        <v>1618</v>
      </c>
      <c r="AT62">
        <f>(($AO$57-$AN$56)/($AN$57-$AN$56))</f>
        <v>0.54166666666666663</v>
      </c>
      <c r="AU62">
        <f>(($AP$55-$AN$56)/($AN$57-$AN$56))</f>
        <v>0.66666666666666663</v>
      </c>
      <c r="AV62">
        <f>(($AQ$55-$AN$56)/($AN$57-$AN$56))</f>
        <v>0.29166666666666669</v>
      </c>
      <c r="AW62">
        <f>(($AN$57-$AO$57)/($AO$58-$AO$57))</f>
        <v>0.45833333333333331</v>
      </c>
      <c r="AX62">
        <f>(($AP$56-$AO$58)/($AO$59-$AO$58))</f>
        <v>0.14814814814814814</v>
      </c>
      <c r="AY62">
        <f>(($AQ$56-$AO$57)/($AO$58-$AO$57))</f>
        <v>0.70833333333333337</v>
      </c>
      <c r="AZ62">
        <f>(($AN$57-$AP$55)/($AP$56-$AP$55))</f>
        <v>0.32</v>
      </c>
      <c r="BA62">
        <f>(($AO$57-$AP$54)/($AP$55-$AP$54))</f>
        <v>0.86956521739130432</v>
      </c>
      <c r="BB62">
        <f>(($AQ$56-$AP$55)/($AP$56-$AP$55))</f>
        <v>0.56000000000000005</v>
      </c>
      <c r="BC62">
        <f>(($AN$57-$AQ$55)/($AQ$56-$AQ$55))</f>
        <v>0.73913043478260865</v>
      </c>
      <c r="BD62">
        <f>(($AO$57-$AQ$55)/($AQ$56-$AQ$55))</f>
        <v>0.2608695652173913</v>
      </c>
      <c r="BE62">
        <f>(($AP$55-$AQ$55)/($AQ$56-$AQ$55))</f>
        <v>0.39130434782608697</v>
      </c>
      <c r="BG62" t="s">
        <v>22</v>
      </c>
      <c r="BH62">
        <v>369</v>
      </c>
      <c r="BI62">
        <f>($BH$71-$BH$68)/200</f>
        <v>6.5000000000000002E-2</v>
      </c>
      <c r="BQ62">
        <f>1-(($AO$57-$AN$56)/($AN$57-$AN$56))</f>
        <v>0.45833333333333337</v>
      </c>
      <c r="BR62">
        <f>1-(($AP$55-$AN$56)/($AN$57-$AN$56))</f>
        <v>0.33333333333333337</v>
      </c>
      <c r="BS62">
        <f>(($AQ$55-$AN$56)/($AN$57-$AN$56))</f>
        <v>0.29166666666666669</v>
      </c>
      <c r="BT62">
        <f>(($AN$57-$AO$57)/($AO$58-$AO$57))</f>
        <v>0.45833333333333331</v>
      </c>
      <c r="BU62">
        <f>(($AP$56-$AO$58)/($AO$59-$AO$58))</f>
        <v>0.14814814814814814</v>
      </c>
      <c r="BV62">
        <f>1-(($AQ$56-$AO$57)/($AO$58-$AO$57))</f>
        <v>0.29166666666666663</v>
      </c>
      <c r="BW62">
        <f>(($AN$57-$AP$55)/($AP$56-$AP$55))</f>
        <v>0.32</v>
      </c>
      <c r="BX62">
        <f>1-(($AO$57-$AP$54)/($AP$55-$AP$54))</f>
        <v>0.13043478260869568</v>
      </c>
      <c r="BY62">
        <f>1-(($AQ$56-$AP$55)/($AP$56-$AP$55))</f>
        <v>0.43999999999999995</v>
      </c>
      <c r="BZ62">
        <f>1-(($AN$57-$AQ$55)/($AQ$56-$AQ$55))</f>
        <v>0.26086956521739135</v>
      </c>
      <c r="CA62">
        <f>(($AO$57-$AQ$55)/($AQ$56-$AQ$55))</f>
        <v>0.2608695652173913</v>
      </c>
      <c r="CB62">
        <f>(($AP$55-$AQ$55)/($AQ$56-$AQ$55))</f>
        <v>0.39130434782608697</v>
      </c>
    </row>
    <row r="63" spans="1:80" x14ac:dyDescent="0.25">
      <c r="A63">
        <v>62</v>
      </c>
      <c r="D63">
        <v>218.22579200000001</v>
      </c>
      <c r="E63" s="2">
        <v>2</v>
      </c>
      <c r="F63">
        <v>228.33876000000001</v>
      </c>
      <c r="G63" s="5">
        <v>3</v>
      </c>
      <c r="P63">
        <v>2</v>
      </c>
      <c r="Q63" t="str">
        <f t="shared" si="0"/>
        <v>23</v>
      </c>
      <c r="R63" t="s">
        <v>22</v>
      </c>
      <c r="X63" t="s">
        <v>283</v>
      </c>
      <c r="Y63" t="s">
        <v>265</v>
      </c>
      <c r="AN63">
        <v>1616</v>
      </c>
      <c r="AO63">
        <v>1604</v>
      </c>
      <c r="AP63">
        <v>1656</v>
      </c>
      <c r="AQ63">
        <v>1641</v>
      </c>
      <c r="AT63">
        <f>(($AO$58-$AN$57)/($AN$58-$AN$57))</f>
        <v>0.5</v>
      </c>
      <c r="AU63">
        <f>(($AP$56-$AN$57)/($AN$58-$AN$57))</f>
        <v>0.65384615384615385</v>
      </c>
      <c r="AV63">
        <f>(($AQ$56-$AN$57)/($AN$58-$AN$57))</f>
        <v>0.23076923076923078</v>
      </c>
      <c r="AW63">
        <f>(($AN$58-$AO$58)/($AO$59-$AO$58))</f>
        <v>0.48148148148148145</v>
      </c>
      <c r="AY63">
        <f>(($AQ$57-$AO$58)/($AO$59-$AO$58))</f>
        <v>0.70370370370370372</v>
      </c>
      <c r="AZ63">
        <f>(($AN$58-$AP$56)/($AP$57-$AP$56))</f>
        <v>0.36</v>
      </c>
      <c r="BA63">
        <f>(($AO$58-$AP$55)/($AP$56-$AP$55))</f>
        <v>0.84</v>
      </c>
      <c r="BB63">
        <f>(($AQ$57-$AP$56)/($AP$57-$AP$56))</f>
        <v>0.6</v>
      </c>
      <c r="BC63">
        <f>(($AN$58-$AQ$56)/($AQ$57-$AQ$56))</f>
        <v>0.76923076923076927</v>
      </c>
      <c r="BD63">
        <f>(($AO$58-$AQ$56)/($AQ$57-$AQ$56))</f>
        <v>0.26923076923076922</v>
      </c>
      <c r="BE63">
        <f>(($AP$56-$AQ$56)/($AQ$57-$AQ$56))</f>
        <v>0.42307692307692307</v>
      </c>
      <c r="BG63" t="s">
        <v>22</v>
      </c>
      <c r="BH63">
        <v>371</v>
      </c>
      <c r="BI63">
        <f>($BH$72-$BH$69)/200</f>
        <v>0.125</v>
      </c>
      <c r="BQ63">
        <f>(($AO$58-$AN$57)/($AN$58-$AN$57))</f>
        <v>0.5</v>
      </c>
      <c r="BR63">
        <f>1-(($AP$56-$AN$57)/($AN$58-$AN$57))</f>
        <v>0.34615384615384615</v>
      </c>
      <c r="BS63">
        <f>(($AQ$56-$AN$57)/($AN$58-$AN$57))</f>
        <v>0.23076923076923078</v>
      </c>
      <c r="BT63">
        <f>(($AN$58-$AO$58)/($AO$59-$AO$58))</f>
        <v>0.48148148148148145</v>
      </c>
      <c r="BV63">
        <f>1-(($AQ$57-$AO$58)/($AO$59-$AO$58))</f>
        <v>0.29629629629629628</v>
      </c>
      <c r="BW63">
        <f>(($AN$58-$AP$56)/($AP$57-$AP$56))</f>
        <v>0.36</v>
      </c>
      <c r="BX63">
        <f>1-(($AO$58-$AP$55)/($AP$56-$AP$55))</f>
        <v>0.16000000000000003</v>
      </c>
      <c r="BY63">
        <f>1-(($AQ$57-$AP$56)/($AP$57-$AP$56))</f>
        <v>0.4</v>
      </c>
      <c r="BZ63">
        <f>1-(($AN$58-$AQ$56)/($AQ$57-$AQ$56))</f>
        <v>0.23076923076923073</v>
      </c>
      <c r="CA63">
        <f>(($AO$58-$AQ$56)/($AQ$57-$AQ$56))</f>
        <v>0.26923076923076922</v>
      </c>
      <c r="CB63">
        <f>(($AP$56-$AQ$56)/($AQ$57-$AQ$56))</f>
        <v>0.42307692307692307</v>
      </c>
    </row>
    <row r="64" spans="1:80" x14ac:dyDescent="0.25">
      <c r="A64">
        <v>63</v>
      </c>
      <c r="D64">
        <v>218.22579200000001</v>
      </c>
      <c r="E64" s="2">
        <v>2</v>
      </c>
      <c r="F64">
        <v>228.33876000000001</v>
      </c>
      <c r="G64" s="5">
        <v>3</v>
      </c>
      <c r="P64">
        <v>2</v>
      </c>
      <c r="Q64" t="str">
        <f t="shared" si="0"/>
        <v>23</v>
      </c>
      <c r="R64">
        <v>3</v>
      </c>
      <c r="X64" t="s">
        <v>283</v>
      </c>
      <c r="Y64">
        <v>1423</v>
      </c>
      <c r="AB64" t="s">
        <v>284</v>
      </c>
      <c r="AC64" t="str">
        <f>CONCATENATE($R64,$R65,$R66,$R67)</f>
        <v>3214</v>
      </c>
      <c r="AN64">
        <v>1641</v>
      </c>
      <c r="AO64">
        <v>1629</v>
      </c>
      <c r="AP64">
        <v>1681</v>
      </c>
      <c r="AQ64">
        <v>1666</v>
      </c>
      <c r="AT64">
        <f>(($AO$59-$AN$58)/($AN$59-$AN$58))</f>
        <v>0.5</v>
      </c>
      <c r="AU64">
        <f>(($AP$57-$AN$58)/($AN$59-$AN$58))</f>
        <v>0.5714285714285714</v>
      </c>
      <c r="AV64">
        <f>(($AQ$57-$AN$58)/($AN$59-$AN$58))</f>
        <v>0.21428571428571427</v>
      </c>
      <c r="BA64">
        <f>(($AO$59-$AP$56)/($AP$57-$AP$56))</f>
        <v>0.92</v>
      </c>
      <c r="BC64">
        <f>(($AN$59-$AQ$57)/($AQ$58-$AQ$57))</f>
        <v>0.84615384615384615</v>
      </c>
      <c r="BD64">
        <f>(($AO$59-$AQ$57)/($AQ$58-$AQ$57))</f>
        <v>0.30769230769230771</v>
      </c>
      <c r="BE64">
        <f>(($AP$57-$AQ$57)/($AQ$58-$AQ$57))</f>
        <v>0.38461538461538464</v>
      </c>
      <c r="BG64">
        <v>3</v>
      </c>
      <c r="BH64">
        <v>372</v>
      </c>
      <c r="BI64">
        <f>($BH$73-$BH$70)/200</f>
        <v>6.5000000000000002E-2</v>
      </c>
      <c r="BQ64">
        <f>(($AO$59-$AN$58)/($AN$59-$AN$58))</f>
        <v>0.5</v>
      </c>
      <c r="BR64">
        <f>1-(($AP$57-$AN$58)/($AN$59-$AN$58))</f>
        <v>0.4285714285714286</v>
      </c>
      <c r="BS64">
        <f>(($AQ$57-$AN$58)/($AN$59-$AN$58))</f>
        <v>0.21428571428571427</v>
      </c>
      <c r="BX64">
        <f>1-(($AO$59-$AP$56)/($AP$57-$AP$56))</f>
        <v>7.999999999999996E-2</v>
      </c>
      <c r="BZ64">
        <f>1-(($AN$59-$AQ$57)/($AQ$58-$AQ$57))</f>
        <v>0.15384615384615385</v>
      </c>
      <c r="CA64">
        <f>(($AO$59-$AQ$57)/($AQ$58-$AQ$57))</f>
        <v>0.30769230769230771</v>
      </c>
      <c r="CB64">
        <f>(($AP$57-$AQ$57)/($AQ$58-$AQ$57))</f>
        <v>0.38461538461538464</v>
      </c>
    </row>
    <row r="65" spans="1:80" x14ac:dyDescent="0.25">
      <c r="A65">
        <v>64</v>
      </c>
      <c r="D65">
        <v>218.22579200000001</v>
      </c>
      <c r="E65" s="2">
        <v>2</v>
      </c>
      <c r="F65">
        <v>228.33876000000001</v>
      </c>
      <c r="G65" s="5">
        <v>3</v>
      </c>
      <c r="P65">
        <v>2</v>
      </c>
      <c r="Q65" t="str">
        <f t="shared" si="0"/>
        <v>23</v>
      </c>
      <c r="R65">
        <v>2</v>
      </c>
      <c r="X65" t="s">
        <v>283</v>
      </c>
      <c r="Y65">
        <v>4231</v>
      </c>
      <c r="AN65">
        <v>1666</v>
      </c>
      <c r="AO65">
        <v>1653</v>
      </c>
      <c r="AP65">
        <v>1708</v>
      </c>
      <c r="AQ65">
        <v>1695</v>
      </c>
      <c r="BG65">
        <v>2</v>
      </c>
      <c r="BH65">
        <v>375</v>
      </c>
      <c r="BI65">
        <f>($BH$74-$BH$71)/200</f>
        <v>0.11</v>
      </c>
    </row>
    <row r="66" spans="1:80" x14ac:dyDescent="0.25">
      <c r="A66">
        <v>65</v>
      </c>
      <c r="D66">
        <v>218.22579200000001</v>
      </c>
      <c r="E66" s="2">
        <v>2</v>
      </c>
      <c r="F66">
        <v>228.33876000000001</v>
      </c>
      <c r="G66" s="5">
        <v>3</v>
      </c>
      <c r="P66">
        <v>2</v>
      </c>
      <c r="Q66" t="str">
        <f t="shared" ref="Q66:Q129" si="2">CONCATENATE(C66,E66,G66,I66)</f>
        <v>23</v>
      </c>
      <c r="R66">
        <v>1</v>
      </c>
      <c r="X66" t="s">
        <v>283</v>
      </c>
      <c r="Y66">
        <v>2314</v>
      </c>
      <c r="AN66">
        <v>1692</v>
      </c>
      <c r="AO66">
        <v>1678</v>
      </c>
      <c r="AP66">
        <v>1737</v>
      </c>
      <c r="AQ66">
        <v>1722</v>
      </c>
      <c r="BG66">
        <v>1</v>
      </c>
      <c r="BH66">
        <v>388</v>
      </c>
      <c r="BI66">
        <f>($BH$75-$BH$72)/200</f>
        <v>0.05</v>
      </c>
    </row>
    <row r="67" spans="1:80" x14ac:dyDescent="0.25">
      <c r="A67">
        <v>66</v>
      </c>
      <c r="D67">
        <v>218.22579200000001</v>
      </c>
      <c r="E67" s="2">
        <v>2</v>
      </c>
      <c r="F67">
        <v>228.33876000000001</v>
      </c>
      <c r="G67" s="5">
        <v>3</v>
      </c>
      <c r="P67">
        <v>2</v>
      </c>
      <c r="Q67" t="str">
        <f t="shared" si="2"/>
        <v>23</v>
      </c>
      <c r="R67">
        <v>4</v>
      </c>
      <c r="X67" t="s">
        <v>281</v>
      </c>
      <c r="Y67">
        <v>3143</v>
      </c>
      <c r="AN67">
        <v>1720</v>
      </c>
      <c r="AO67">
        <v>1707</v>
      </c>
      <c r="AP67">
        <v>1764</v>
      </c>
      <c r="AQ67">
        <v>1749</v>
      </c>
      <c r="AT67">
        <f>(($AO$61-$AN$60)/($AN$61-$AN$60))</f>
        <v>0.5357142857142857</v>
      </c>
      <c r="AU67">
        <f>(($AP$59-$AN$60)/($AN$61-$AN$60))</f>
        <v>0.7857142857142857</v>
      </c>
      <c r="AV67">
        <f>(($AQ$59-$AN$60)/($AN$61-$AN$60))</f>
        <v>0.2857142857142857</v>
      </c>
      <c r="AW67">
        <f>(($AN$60-$AO$60)/($AO$61-$AO$60))</f>
        <v>0.53125</v>
      </c>
      <c r="AX67">
        <f>(($AP$58-$AO$60)/($AO$61-$AO$60))</f>
        <v>0.34375</v>
      </c>
      <c r="AY67">
        <f>(($AQ$59-$AO$60)/($AO$61-$AO$60))</f>
        <v>0.78125</v>
      </c>
      <c r="AZ67">
        <f>(($AN$60-$AP$58)/($AP$59-$AP$58))</f>
        <v>0.21428571428571427</v>
      </c>
      <c r="BA67">
        <f>(($AO$61-$AP$58)/($AP$59-$AP$58))</f>
        <v>0.75</v>
      </c>
      <c r="BB67">
        <f>(($AQ$59-$AP$58)/($AP$59-$AP$58))</f>
        <v>0.5</v>
      </c>
      <c r="BC67">
        <f>(($AN$61-$AQ$59)/($AQ$60-$AQ$59))</f>
        <v>0.76923076923076927</v>
      </c>
      <c r="BD67">
        <f>(($AO$61-$AQ$59)/($AQ$60-$AQ$59))</f>
        <v>0.26923076923076922</v>
      </c>
      <c r="BE67">
        <f>(($AP$59-$AQ$59)/($AQ$60-$AQ$59))</f>
        <v>0.53846153846153844</v>
      </c>
      <c r="BG67">
        <v>4</v>
      </c>
      <c r="BH67">
        <v>388</v>
      </c>
      <c r="BI67">
        <f>($BH$76-$BH$73)/200</f>
        <v>0.115</v>
      </c>
      <c r="BQ67">
        <f>1-(($AO$61-$AN$60)/($AN$61-$AN$60))</f>
        <v>0.4642857142857143</v>
      </c>
      <c r="BR67">
        <f>1-(($AP$59-$AN$60)/($AN$61-$AN$60))</f>
        <v>0.2142857142857143</v>
      </c>
      <c r="BS67">
        <f>(($AQ$59-$AN$60)/($AN$61-$AN$60))</f>
        <v>0.2857142857142857</v>
      </c>
      <c r="BT67">
        <f>1-(($AN$60-$AO$60)/($AO$61-$AO$60))</f>
        <v>0.46875</v>
      </c>
      <c r="BU67">
        <f>(($AP$58-$AO$60)/($AO$61-$AO$60))</f>
        <v>0.34375</v>
      </c>
      <c r="BV67">
        <f>1-(($AQ$59-$AO$60)/($AO$61-$AO$60))</f>
        <v>0.21875</v>
      </c>
      <c r="BW67">
        <f>(($AN$60-$AP$58)/($AP$59-$AP$58))</f>
        <v>0.21428571428571427</v>
      </c>
      <c r="BX67">
        <f>1-(($AO$61-$AP$58)/($AP$59-$AP$58))</f>
        <v>0.25</v>
      </c>
      <c r="BY67">
        <f>(($AQ$59-$AP$58)/($AP$59-$AP$58))</f>
        <v>0.5</v>
      </c>
      <c r="BZ67">
        <f>1-(($AN$61-$AQ$59)/($AQ$60-$AQ$59))</f>
        <v>0.23076923076923073</v>
      </c>
      <c r="CA67">
        <f>(($AO$61-$AQ$59)/($AQ$60-$AQ$59))</f>
        <v>0.26923076923076922</v>
      </c>
      <c r="CB67">
        <f>1-(($AP$59-$AQ$59)/($AQ$60-$AQ$59))</f>
        <v>0.46153846153846156</v>
      </c>
    </row>
    <row r="68" spans="1:80" x14ac:dyDescent="0.25">
      <c r="A68">
        <v>67</v>
      </c>
      <c r="D68">
        <v>218.22579200000001</v>
      </c>
      <c r="E68" s="2">
        <v>2</v>
      </c>
      <c r="F68">
        <v>228.33876000000001</v>
      </c>
      <c r="G68" s="5">
        <v>3</v>
      </c>
      <c r="P68">
        <v>2</v>
      </c>
      <c r="Q68" t="str">
        <f t="shared" si="2"/>
        <v>23</v>
      </c>
      <c r="R68">
        <v>2</v>
      </c>
      <c r="X68" t="s">
        <v>284</v>
      </c>
      <c r="Y68" t="s">
        <v>270</v>
      </c>
      <c r="AB68" t="s">
        <v>283</v>
      </c>
      <c r="AC68" t="str">
        <f>CONCATENATE($R68,$R69,$R70,$R71)</f>
        <v>2314</v>
      </c>
      <c r="AN68">
        <v>1749</v>
      </c>
      <c r="AO68">
        <v>1734</v>
      </c>
      <c r="AP68">
        <v>1790</v>
      </c>
      <c r="AQ68">
        <v>1777</v>
      </c>
      <c r="AT68">
        <f>(($AO$62-$AN$61)/($AN$62-$AN$61))</f>
        <v>0.56000000000000005</v>
      </c>
      <c r="AU68">
        <f>(($AP$60-$AN$61)/($AN$62-$AN$61))</f>
        <v>0.68</v>
      </c>
      <c r="AV68">
        <f>(($AQ$60-$AN$61)/($AN$62-$AN$61))</f>
        <v>0.24</v>
      </c>
      <c r="AW68">
        <f>(($AN$61-$AO$61)/($AO$62-$AO$61))</f>
        <v>0.48148148148148145</v>
      </c>
      <c r="AX68">
        <f>(($AP$59-$AO$61)/($AO$62-$AO$61))</f>
        <v>0.25925925925925924</v>
      </c>
      <c r="AY68">
        <f>(($AQ$60-$AO$61)/($AO$62-$AO$61))</f>
        <v>0.70370370370370372</v>
      </c>
      <c r="AZ68">
        <f>(($AN$61-$AP$59)/($AP$60-$AP$59))</f>
        <v>0.2608695652173913</v>
      </c>
      <c r="BA68">
        <f>(($AO$62-$AP$59)/($AP$60-$AP$59))</f>
        <v>0.86956521739130432</v>
      </c>
      <c r="BB68">
        <f>(($AQ$60-$AP$59)/($AP$60-$AP$59))</f>
        <v>0.52173913043478259</v>
      </c>
      <c r="BC68">
        <f>(($AN$62-$AQ$60)/($AQ$61-$AQ$60))</f>
        <v>0.79166666666666663</v>
      </c>
      <c r="BD68">
        <f>(($AO$62-$AQ$60)/($AQ$61-$AQ$60))</f>
        <v>0.33333333333333331</v>
      </c>
      <c r="BE68">
        <f>(($AP$60-$AQ$60)/($AQ$61-$AQ$60))</f>
        <v>0.45833333333333331</v>
      </c>
      <c r="BG68">
        <v>2</v>
      </c>
      <c r="BH68">
        <v>401</v>
      </c>
      <c r="BI68">
        <f>($BH$77-$BH$74)/200</f>
        <v>0.08</v>
      </c>
      <c r="BQ68">
        <f>1-(($AO$62-$AN$61)/($AN$62-$AN$61))</f>
        <v>0.43999999999999995</v>
      </c>
      <c r="BR68">
        <f>1-(($AP$60-$AN$61)/($AN$62-$AN$61))</f>
        <v>0.31999999999999995</v>
      </c>
      <c r="BS68">
        <f>(($AQ$60-$AN$61)/($AN$62-$AN$61))</f>
        <v>0.24</v>
      </c>
      <c r="BT68">
        <f>(($AN$61-$AO$61)/($AO$62-$AO$61))</f>
        <v>0.48148148148148145</v>
      </c>
      <c r="BU68">
        <f>(($AP$59-$AO$61)/($AO$62-$AO$61))</f>
        <v>0.25925925925925924</v>
      </c>
      <c r="BV68">
        <f>1-(($AQ$60-$AO$61)/($AO$62-$AO$61))</f>
        <v>0.29629629629629628</v>
      </c>
      <c r="BW68">
        <f>(($AN$61-$AP$59)/($AP$60-$AP$59))</f>
        <v>0.2608695652173913</v>
      </c>
      <c r="BX68">
        <f>1-(($AO$62-$AP$59)/($AP$60-$AP$59))</f>
        <v>0.13043478260869568</v>
      </c>
      <c r="BY68">
        <f>1-(($AQ$60-$AP$59)/($AP$60-$AP$59))</f>
        <v>0.47826086956521741</v>
      </c>
      <c r="BZ68">
        <f>1-(($AN$62-$AQ$60)/($AQ$61-$AQ$60))</f>
        <v>0.20833333333333337</v>
      </c>
      <c r="CA68">
        <f>(($AO$62-$AQ$60)/($AQ$61-$AQ$60))</f>
        <v>0.33333333333333331</v>
      </c>
      <c r="CB68">
        <f>(($AP$60-$AQ$60)/($AQ$61-$AQ$60))</f>
        <v>0.45833333333333331</v>
      </c>
    </row>
    <row r="69" spans="1:80" x14ac:dyDescent="0.25">
      <c r="A69">
        <v>68</v>
      </c>
      <c r="D69">
        <v>218.22579200000001</v>
      </c>
      <c r="E69" s="2">
        <v>2</v>
      </c>
      <c r="F69">
        <v>228.33876000000001</v>
      </c>
      <c r="G69" s="5">
        <v>3</v>
      </c>
      <c r="I69" s="3" t="s">
        <v>233</v>
      </c>
      <c r="N69">
        <v>222.67625799999999</v>
      </c>
      <c r="O69">
        <v>68</v>
      </c>
      <c r="P69">
        <v>3</v>
      </c>
      <c r="Q69" t="str">
        <f t="shared" si="2"/>
        <v>234D</v>
      </c>
      <c r="R69">
        <v>3</v>
      </c>
      <c r="X69" t="s">
        <v>284</v>
      </c>
      <c r="Y69" t="s">
        <v>271</v>
      </c>
      <c r="AN69">
        <v>1775</v>
      </c>
      <c r="AO69">
        <v>1761</v>
      </c>
      <c r="AP69">
        <v>1817</v>
      </c>
      <c r="AQ69">
        <v>1805</v>
      </c>
      <c r="AT69">
        <f>(($AO$63-$AN$62)/($AN$63-$AN$62))</f>
        <v>0.53846153846153844</v>
      </c>
      <c r="AU69">
        <f>(($AP$61-$AN$62)/($AN$63-$AN$62))</f>
        <v>0.61538461538461542</v>
      </c>
      <c r="AV69">
        <f>(($AQ$61-$AN$62)/($AN$63-$AN$62))</f>
        <v>0.19230769230769232</v>
      </c>
      <c r="AW69">
        <f>(($AN$62-$AO$62)/($AO$63-$AO$62))</f>
        <v>0.44</v>
      </c>
      <c r="AX69">
        <f>(($AP$60-$AO$62)/($AO$63-$AO$62))</f>
        <v>0.12</v>
      </c>
      <c r="AY69">
        <f>(($AQ$61-$AO$62)/($AO$63-$AO$62))</f>
        <v>0.64</v>
      </c>
      <c r="AZ69">
        <f>(($AN$62-$AP$60)/($AP$61-$AP$60))</f>
        <v>0.33333333333333331</v>
      </c>
      <c r="BA69">
        <f>(($AO$63-$AP$60)/($AP$61-$AP$60))</f>
        <v>0.91666666666666663</v>
      </c>
      <c r="BB69">
        <f>(($AQ$61-$AP$60)/($AP$61-$AP$60))</f>
        <v>0.54166666666666663</v>
      </c>
      <c r="BC69">
        <f>(($AN$63-$AQ$61)/($AQ$62-$AQ$61))</f>
        <v>0.91304347826086951</v>
      </c>
      <c r="BD69">
        <f>(($AO$63-$AQ$61)/($AQ$62-$AQ$61))</f>
        <v>0.39130434782608697</v>
      </c>
      <c r="BE69">
        <f>(($AP$61-$AQ$61)/($AQ$62-$AQ$61))</f>
        <v>0.47826086956521741</v>
      </c>
      <c r="BG69">
        <v>3</v>
      </c>
      <c r="BH69">
        <v>401</v>
      </c>
      <c r="BI69">
        <f>($BH$78-$BH$75)/200</f>
        <v>0.125</v>
      </c>
      <c r="BQ69">
        <f>1-(($AO$63-$AN$62)/($AN$63-$AN$62))</f>
        <v>0.46153846153846156</v>
      </c>
      <c r="BR69">
        <f>1-(($AP$61-$AN$62)/($AN$63-$AN$62))</f>
        <v>0.38461538461538458</v>
      </c>
      <c r="BS69">
        <f>(($AQ$61-$AN$62)/($AN$63-$AN$62))</f>
        <v>0.19230769230769232</v>
      </c>
      <c r="BT69">
        <f>(($AN$62-$AO$62)/($AO$63-$AO$62))</f>
        <v>0.44</v>
      </c>
      <c r="BU69">
        <f>(($AP$60-$AO$62)/($AO$63-$AO$62))</f>
        <v>0.12</v>
      </c>
      <c r="BV69">
        <f>1-(($AQ$61-$AO$62)/($AO$63-$AO$62))</f>
        <v>0.36</v>
      </c>
      <c r="BW69">
        <f>(($AN$62-$AP$60)/($AP$61-$AP$60))</f>
        <v>0.33333333333333331</v>
      </c>
      <c r="BX69">
        <f>1-(($AO$63-$AP$60)/($AP$61-$AP$60))</f>
        <v>8.333333333333337E-2</v>
      </c>
      <c r="BY69">
        <f>1-(($AQ$61-$AP$60)/($AP$61-$AP$60))</f>
        <v>0.45833333333333337</v>
      </c>
      <c r="BZ69">
        <f>1-(($AN$63-$AQ$61)/($AQ$62-$AQ$61))</f>
        <v>8.6956521739130488E-2</v>
      </c>
      <c r="CA69">
        <f>(($AO$63-$AQ$61)/($AQ$62-$AQ$61))</f>
        <v>0.39130434782608697</v>
      </c>
      <c r="CB69">
        <f>(($AP$61-$AQ$61)/($AQ$62-$AQ$61))</f>
        <v>0.47826086956521741</v>
      </c>
    </row>
    <row r="70" spans="1:80" x14ac:dyDescent="0.25">
      <c r="A70">
        <v>69</v>
      </c>
      <c r="D70">
        <v>218.22579200000001</v>
      </c>
      <c r="E70" s="2">
        <v>2</v>
      </c>
      <c r="F70">
        <v>228.33876000000001</v>
      </c>
      <c r="G70" s="5">
        <v>3</v>
      </c>
      <c r="I70" s="3" t="s">
        <v>233</v>
      </c>
      <c r="N70">
        <v>222.67625799999999</v>
      </c>
      <c r="P70">
        <v>3</v>
      </c>
      <c r="Q70" t="str">
        <f t="shared" si="2"/>
        <v>234D</v>
      </c>
      <c r="R70">
        <v>1</v>
      </c>
      <c r="X70" t="s">
        <v>284</v>
      </c>
      <c r="Y70" t="s">
        <v>267</v>
      </c>
      <c r="AN70">
        <v>1801</v>
      </c>
      <c r="AO70">
        <v>1788</v>
      </c>
      <c r="AP70">
        <v>1844</v>
      </c>
      <c r="AQ70">
        <v>1831</v>
      </c>
      <c r="AT70">
        <f>(($AO$64-$AN$63)/($AN$64-$AN$63))</f>
        <v>0.52</v>
      </c>
      <c r="AU70">
        <f>(($AP$62-$AN$63)/($AN$64-$AN$63))</f>
        <v>0.56000000000000005</v>
      </c>
      <c r="AV70">
        <f>(($AQ$62-$AN$63)/($AN$64-$AN$63))</f>
        <v>0.08</v>
      </c>
      <c r="AW70">
        <f>(($AN$63-$AO$63)/($AO$64-$AO$63))</f>
        <v>0.48</v>
      </c>
      <c r="AX70">
        <f>(($AP$61-$AO$63)/($AO$64-$AO$63))</f>
        <v>0.08</v>
      </c>
      <c r="AY70">
        <f>(($AQ$62-$AO$63)/($AO$64-$AO$63))</f>
        <v>0.56000000000000005</v>
      </c>
      <c r="AZ70">
        <f>(($AN$63-$AP$61)/($AP$62-$AP$61))</f>
        <v>0.41666666666666669</v>
      </c>
      <c r="BA70">
        <f>(($AO$64-$AP$61)/($AP$62-$AP$61))</f>
        <v>0.95833333333333337</v>
      </c>
      <c r="BB70">
        <f>(($AQ$62-$AP$61)/($AP$62-$AP$61))</f>
        <v>0.5</v>
      </c>
      <c r="BC70">
        <f>(($AN$64-$AQ$63)/($AQ$64-$AQ$63))</f>
        <v>0</v>
      </c>
      <c r="BD70">
        <f>(($AO$64-$AQ$62)/($AQ$63-$AQ$62))</f>
        <v>0.47826086956521741</v>
      </c>
      <c r="BE70">
        <f>(($AP$62-$AQ$62)/($AQ$63-$AQ$62))</f>
        <v>0.52173913043478259</v>
      </c>
      <c r="BG70">
        <v>1</v>
      </c>
      <c r="BH70">
        <v>413</v>
      </c>
      <c r="BI70">
        <f>($BH$79-$BH$76)/200</f>
        <v>7.4999999999999997E-2</v>
      </c>
      <c r="BQ70">
        <f>1-(($AO$64-$AN$63)/($AN$64-$AN$63))</f>
        <v>0.48</v>
      </c>
      <c r="BR70">
        <f>1-(($AP$62-$AN$63)/($AN$64-$AN$63))</f>
        <v>0.43999999999999995</v>
      </c>
      <c r="BS70">
        <f>(($AQ$62-$AN$63)/($AN$64-$AN$63))</f>
        <v>0.08</v>
      </c>
      <c r="BT70">
        <f>(($AN$63-$AO$63)/($AO$64-$AO$63))</f>
        <v>0.48</v>
      </c>
      <c r="BU70">
        <f>(($AP$61-$AO$63)/($AO$64-$AO$63))</f>
        <v>0.08</v>
      </c>
      <c r="BV70">
        <f>1-(($AQ$62-$AO$63)/($AO$64-$AO$63))</f>
        <v>0.43999999999999995</v>
      </c>
      <c r="BW70">
        <f>(($AN$63-$AP$61)/($AP$62-$AP$61))</f>
        <v>0.41666666666666669</v>
      </c>
      <c r="BX70">
        <f>1-(($AO$64-$AP$61)/($AP$62-$AP$61))</f>
        <v>4.166666666666663E-2</v>
      </c>
      <c r="BY70">
        <f>(($AQ$62-$AP$61)/($AP$62-$AP$61))</f>
        <v>0.5</v>
      </c>
      <c r="BZ70">
        <f>(($AN$64-$AQ$63)/($AQ$64-$AQ$63))</f>
        <v>0</v>
      </c>
      <c r="CA70">
        <f>(($AO$64-$AQ$62)/($AQ$63-$AQ$62))</f>
        <v>0.47826086956521741</v>
      </c>
      <c r="CB70">
        <f>1-(($AP$62-$AQ$62)/($AQ$63-$AQ$62))</f>
        <v>0.47826086956521741</v>
      </c>
    </row>
    <row r="71" spans="1:80" x14ac:dyDescent="0.25">
      <c r="A71">
        <v>70</v>
      </c>
      <c r="B71">
        <v>211.29148900000001</v>
      </c>
      <c r="C71" s="4">
        <v>1</v>
      </c>
      <c r="F71">
        <v>228.33876000000001</v>
      </c>
      <c r="G71" s="5">
        <v>3</v>
      </c>
      <c r="I71" s="3" t="s">
        <v>233</v>
      </c>
      <c r="N71">
        <v>222.67625799999999</v>
      </c>
      <c r="P71">
        <v>3</v>
      </c>
      <c r="Q71" t="str">
        <f t="shared" si="2"/>
        <v>134D</v>
      </c>
      <c r="R71">
        <v>4</v>
      </c>
      <c r="X71" t="s">
        <v>284</v>
      </c>
      <c r="Y71" t="s">
        <v>272</v>
      </c>
      <c r="AN71">
        <v>1829</v>
      </c>
      <c r="AO71">
        <v>1815</v>
      </c>
      <c r="AP71">
        <v>1873</v>
      </c>
      <c r="AQ71">
        <v>1857</v>
      </c>
      <c r="AT71">
        <f>(($AO$65-$AN$64)/($AN$65-$AN$64))</f>
        <v>0.48</v>
      </c>
      <c r="AU71">
        <f>(($AP$63-$AN$64)/($AN$65-$AN$64))</f>
        <v>0.6</v>
      </c>
      <c r="AV71">
        <f>(($AQ$63-$AN$64)/($AN$65-$AN$64))</f>
        <v>0</v>
      </c>
      <c r="AW71">
        <f>(($AN$64-$AO$64)/($AO$65-$AO$64))</f>
        <v>0.5</v>
      </c>
      <c r="AX71">
        <f>(($AP$62-$AO$64)/($AO$65-$AO$64))</f>
        <v>4.1666666666666664E-2</v>
      </c>
      <c r="AY71">
        <f>(($AQ$63-$AO$64)/($AO$65-$AO$64))</f>
        <v>0.5</v>
      </c>
      <c r="AZ71">
        <f>(($AN$64-$AP$62)/($AP$63-$AP$62))</f>
        <v>0.42307692307692307</v>
      </c>
      <c r="BA71">
        <f>(($AO$65-$AP$62)/($AP$63-$AP$62))</f>
        <v>0.88461538461538458</v>
      </c>
      <c r="BB71">
        <f>(($AQ$63-$AP$62)/($AP$63-$AP$62))</f>
        <v>0.42307692307692307</v>
      </c>
      <c r="BC71">
        <f>(($AN$65-$AQ$64)/($AQ$65-$AQ$64))</f>
        <v>0</v>
      </c>
      <c r="BD71">
        <f>(($AO$65-$AQ$63)/($AQ$64-$AQ$63))</f>
        <v>0.48</v>
      </c>
      <c r="BE71">
        <f>(($AP$63-$AQ$63)/($AQ$64-$AQ$63))</f>
        <v>0.6</v>
      </c>
      <c r="BG71">
        <v>4</v>
      </c>
      <c r="BH71">
        <v>414</v>
      </c>
      <c r="BI71">
        <f>($BH$80-$BH$77)/200</f>
        <v>0.115</v>
      </c>
      <c r="BQ71">
        <f>(($AO$65-$AN$64)/($AN$65-$AN$64))</f>
        <v>0.48</v>
      </c>
      <c r="BR71">
        <f>1-(($AP$63-$AN$64)/($AN$65-$AN$64))</f>
        <v>0.4</v>
      </c>
      <c r="BS71">
        <f>(($AQ$63-$AN$64)/($AN$65-$AN$64))</f>
        <v>0</v>
      </c>
      <c r="BT71">
        <f>(($AN$64-$AO$64)/($AO$65-$AO$64))</f>
        <v>0.5</v>
      </c>
      <c r="BU71">
        <f>(($AP$62-$AO$64)/($AO$65-$AO$64))</f>
        <v>4.1666666666666664E-2</v>
      </c>
      <c r="BV71">
        <f>(($AQ$63-$AO$64)/($AO$65-$AO$64))</f>
        <v>0.5</v>
      </c>
      <c r="BW71">
        <f>(($AN$64-$AP$62)/($AP$63-$AP$62))</f>
        <v>0.42307692307692307</v>
      </c>
      <c r="BX71">
        <f>1-(($AO$65-$AP$62)/($AP$63-$AP$62))</f>
        <v>0.11538461538461542</v>
      </c>
      <c r="BY71">
        <f>(($AQ$63-$AP$62)/($AP$63-$AP$62))</f>
        <v>0.42307692307692307</v>
      </c>
      <c r="BZ71">
        <f>(($AN$65-$AQ$64)/($AQ$65-$AQ$64))</f>
        <v>0</v>
      </c>
      <c r="CA71">
        <f>(($AO$65-$AQ$63)/($AQ$64-$AQ$63))</f>
        <v>0.48</v>
      </c>
      <c r="CB71">
        <f>1-(($AP$63-$AQ$63)/($AQ$64-$AQ$63))</f>
        <v>0.4</v>
      </c>
    </row>
    <row r="72" spans="1:80" x14ac:dyDescent="0.25">
      <c r="A72">
        <v>71</v>
      </c>
      <c r="B72">
        <v>211.25783100000001</v>
      </c>
      <c r="C72" s="4">
        <v>1</v>
      </c>
      <c r="I72" s="3" t="s">
        <v>233</v>
      </c>
      <c r="N72">
        <v>222.67625799999999</v>
      </c>
      <c r="P72">
        <v>2</v>
      </c>
      <c r="Q72" t="str">
        <f t="shared" si="2"/>
        <v>14D</v>
      </c>
      <c r="R72">
        <v>2</v>
      </c>
      <c r="X72" t="s">
        <v>284</v>
      </c>
      <c r="Y72" t="s">
        <v>270</v>
      </c>
      <c r="AN72">
        <v>1856</v>
      </c>
      <c r="AO72">
        <v>1843</v>
      </c>
      <c r="AP72">
        <v>1902</v>
      </c>
      <c r="AQ72">
        <v>1886</v>
      </c>
      <c r="AT72">
        <f>(($AO$66-$AN$65)/($AN$66-$AN$65))</f>
        <v>0.46153846153846156</v>
      </c>
      <c r="AU72">
        <f>(($AP$64-$AN$65)/($AN$66-$AN$65))</f>
        <v>0.57692307692307687</v>
      </c>
      <c r="AV72">
        <f>(($AQ$64-$AN$65)/($AN$66-$AN$65))</f>
        <v>0</v>
      </c>
      <c r="AW72">
        <f>(($AN$65-$AO$65)/($AO$66-$AO$65))</f>
        <v>0.52</v>
      </c>
      <c r="AX72">
        <f>(($AP$63-$AO$65)/($AO$66-$AO$65))</f>
        <v>0.12</v>
      </c>
      <c r="AY72">
        <f>(($AQ$64-$AO$65)/($AO$66-$AO$65))</f>
        <v>0.52</v>
      </c>
      <c r="AZ72">
        <f>(($AN$65-$AP$63)/($AP$64-$AP$63))</f>
        <v>0.4</v>
      </c>
      <c r="BA72">
        <f>(($AO$66-$AP$63)/($AP$64-$AP$63))</f>
        <v>0.88</v>
      </c>
      <c r="BB72">
        <f>(($AQ$64-$AP$63)/($AP$64-$AP$63))</f>
        <v>0.4</v>
      </c>
      <c r="BC72">
        <f>(($AN$66-$AQ$64)/($AQ$65-$AQ$64))</f>
        <v>0.89655172413793105</v>
      </c>
      <c r="BD72">
        <f>(($AO$66-$AQ$64)/($AQ$65-$AQ$64))</f>
        <v>0.41379310344827586</v>
      </c>
      <c r="BE72">
        <f>(($AP$64-$AQ$64)/($AQ$65-$AQ$64))</f>
        <v>0.51724137931034486</v>
      </c>
      <c r="BG72">
        <v>2</v>
      </c>
      <c r="BH72">
        <v>426</v>
      </c>
      <c r="BI72">
        <f>($BH$81-$BH$78)/200</f>
        <v>7.4999999999999997E-2</v>
      </c>
      <c r="BQ72">
        <f>(($AO$66-$AN$65)/($AN$66-$AN$65))</f>
        <v>0.46153846153846156</v>
      </c>
      <c r="BR72">
        <f>1-(($AP$64-$AN$65)/($AN$66-$AN$65))</f>
        <v>0.42307692307692313</v>
      </c>
      <c r="BS72">
        <f>(($AQ$64-$AN$65)/($AN$66-$AN$65))</f>
        <v>0</v>
      </c>
      <c r="BT72">
        <f>1-(($AN$65-$AO$65)/($AO$66-$AO$65))</f>
        <v>0.48</v>
      </c>
      <c r="BU72">
        <f>(($AP$63-$AO$65)/($AO$66-$AO$65))</f>
        <v>0.12</v>
      </c>
      <c r="BV72">
        <f>1-(($AQ$64-$AO$65)/($AO$66-$AO$65))</f>
        <v>0.48</v>
      </c>
      <c r="BW72">
        <f>(($AN$65-$AP$63)/($AP$64-$AP$63))</f>
        <v>0.4</v>
      </c>
      <c r="BX72">
        <f>1-(($AO$66-$AP$63)/($AP$64-$AP$63))</f>
        <v>0.12</v>
      </c>
      <c r="BY72">
        <f>(($AQ$64-$AP$63)/($AP$64-$AP$63))</f>
        <v>0.4</v>
      </c>
      <c r="BZ72">
        <f>1-(($AN$66-$AQ$64)/($AQ$65-$AQ$64))</f>
        <v>0.10344827586206895</v>
      </c>
      <c r="CA72">
        <f>(($AO$66-$AQ$64)/($AQ$65-$AQ$64))</f>
        <v>0.41379310344827586</v>
      </c>
      <c r="CB72">
        <f>1-(($AP$64-$AQ$64)/($AQ$65-$AQ$64))</f>
        <v>0.48275862068965514</v>
      </c>
    </row>
    <row r="73" spans="1:80" x14ac:dyDescent="0.25">
      <c r="A73">
        <v>72</v>
      </c>
      <c r="B73">
        <v>211.25783100000001</v>
      </c>
      <c r="C73" s="4">
        <v>1</v>
      </c>
      <c r="I73" s="3" t="s">
        <v>233</v>
      </c>
      <c r="N73">
        <v>222.67625799999999</v>
      </c>
      <c r="P73">
        <v>2</v>
      </c>
      <c r="Q73" t="str">
        <f t="shared" si="2"/>
        <v>14D</v>
      </c>
      <c r="R73" t="s">
        <v>234</v>
      </c>
      <c r="X73" t="s">
        <v>284</v>
      </c>
      <c r="Y73" t="s">
        <v>271</v>
      </c>
      <c r="AN73">
        <v>1884</v>
      </c>
      <c r="AO73">
        <v>1869</v>
      </c>
      <c r="AP73">
        <v>1919</v>
      </c>
      <c r="AQ73">
        <v>1935</v>
      </c>
      <c r="AT73">
        <f>(($AO$67-$AN$66)/($AN$67-$AN$66))</f>
        <v>0.5357142857142857</v>
      </c>
      <c r="AU73">
        <f>(($AP$65-$AN$66)/($AN$67-$AN$66))</f>
        <v>0.5714285714285714</v>
      </c>
      <c r="AV73">
        <f>(($AQ$65-$AN$66)/($AN$67-$AN$66))</f>
        <v>0.10714285714285714</v>
      </c>
      <c r="AW73">
        <f>(($AN$66-$AO$66)/($AO$67-$AO$66))</f>
        <v>0.48275862068965519</v>
      </c>
      <c r="AX73">
        <f>(($AP$64-$AO$66)/($AO$67-$AO$66))</f>
        <v>0.10344827586206896</v>
      </c>
      <c r="AY73">
        <f>(($AQ$65-$AO$66)/($AO$67-$AO$66))</f>
        <v>0.58620689655172409</v>
      </c>
      <c r="AZ73">
        <f>(($AN$66-$AP$64)/($AP$65-$AP$64))</f>
        <v>0.40740740740740738</v>
      </c>
      <c r="BA73">
        <f>(($AO$67-$AP$64)/($AP$65-$AP$64))</f>
        <v>0.96296296296296291</v>
      </c>
      <c r="BB73">
        <f>(($AQ$65-$AP$64)/($AP$65-$AP$64))</f>
        <v>0.51851851851851849</v>
      </c>
      <c r="BC73">
        <f>(($AN$67-$AQ$65)/($AQ$66-$AQ$65))</f>
        <v>0.92592592592592593</v>
      </c>
      <c r="BD73">
        <f>(($AO$67-$AQ$65)/($AQ$66-$AQ$65))</f>
        <v>0.44444444444444442</v>
      </c>
      <c r="BE73">
        <f>(($AP$65-$AQ$65)/($AQ$66-$AQ$65))</f>
        <v>0.48148148148148145</v>
      </c>
      <c r="BG73" t="s">
        <v>234</v>
      </c>
      <c r="BH73">
        <v>426</v>
      </c>
      <c r="BI73">
        <f>($BH$82-$BH$79)/200</f>
        <v>0.11</v>
      </c>
      <c r="BQ73">
        <f>1-(($AO$67-$AN$66)/($AN$67-$AN$66))</f>
        <v>0.4642857142857143</v>
      </c>
      <c r="BR73">
        <f>1-(($AP$65-$AN$66)/($AN$67-$AN$66))</f>
        <v>0.4285714285714286</v>
      </c>
      <c r="BS73">
        <f>(($AQ$65-$AN$66)/($AN$67-$AN$66))</f>
        <v>0.10714285714285714</v>
      </c>
      <c r="BT73">
        <f>(($AN$66-$AO$66)/($AO$67-$AO$66))</f>
        <v>0.48275862068965519</v>
      </c>
      <c r="BU73">
        <f>(($AP$64-$AO$66)/($AO$67-$AO$66))</f>
        <v>0.10344827586206896</v>
      </c>
      <c r="BV73">
        <f>1-(($AQ$65-$AO$66)/($AO$67-$AO$66))</f>
        <v>0.41379310344827591</v>
      </c>
      <c r="BW73">
        <f>(($AN$66-$AP$64)/($AP$65-$AP$64))</f>
        <v>0.40740740740740738</v>
      </c>
      <c r="BX73">
        <f>1-(($AO$67-$AP$64)/($AP$65-$AP$64))</f>
        <v>3.703703703703709E-2</v>
      </c>
      <c r="BY73">
        <f>1-(($AQ$65-$AP$64)/($AP$65-$AP$64))</f>
        <v>0.48148148148148151</v>
      </c>
      <c r="BZ73">
        <f>1-(($AN$67-$AQ$65)/($AQ$66-$AQ$65))</f>
        <v>7.407407407407407E-2</v>
      </c>
      <c r="CA73">
        <f>(($AO$67-$AQ$65)/($AQ$66-$AQ$65))</f>
        <v>0.44444444444444442</v>
      </c>
      <c r="CB73">
        <f>(($AP$65-$AQ$65)/($AQ$66-$AQ$65))</f>
        <v>0.48148148148148145</v>
      </c>
    </row>
    <row r="74" spans="1:80" x14ac:dyDescent="0.25">
      <c r="A74">
        <v>73</v>
      </c>
      <c r="B74">
        <v>211.25783100000001</v>
      </c>
      <c r="C74" s="4">
        <v>1</v>
      </c>
      <c r="I74" s="3" t="s">
        <v>233</v>
      </c>
      <c r="N74">
        <v>222.67625799999999</v>
      </c>
      <c r="P74">
        <v>2</v>
      </c>
      <c r="Q74" t="str">
        <f t="shared" si="2"/>
        <v>14D</v>
      </c>
      <c r="R74">
        <v>1</v>
      </c>
      <c r="X74" t="s">
        <v>284</v>
      </c>
      <c r="Y74" t="s">
        <v>267</v>
      </c>
      <c r="AB74" t="s">
        <v>284</v>
      </c>
      <c r="AC74" t="str">
        <f>CONCATENATE($R74,$R75,$R76,$R77)</f>
        <v>1432</v>
      </c>
      <c r="AN74">
        <v>1911</v>
      </c>
      <c r="AO74">
        <v>1898</v>
      </c>
      <c r="AP74">
        <v>1948</v>
      </c>
      <c r="AQ74">
        <v>1961</v>
      </c>
      <c r="AT74">
        <f>(($AO$68-$AN$67)/($AN$68-$AN$67))</f>
        <v>0.48275862068965519</v>
      </c>
      <c r="AU74">
        <f>(($AP$66-$AN$67)/($AN$68-$AN$67))</f>
        <v>0.58620689655172409</v>
      </c>
      <c r="AV74">
        <f>(($AQ$66-$AN$67)/($AN$68-$AN$67))</f>
        <v>6.8965517241379309E-2</v>
      </c>
      <c r="AW74">
        <f>(($AN$67-$AO$67)/($AO$68-$AO$67))</f>
        <v>0.48148148148148145</v>
      </c>
      <c r="AX74">
        <f>(($AP$65-$AO$67)/($AO$68-$AO$67))</f>
        <v>3.7037037037037035E-2</v>
      </c>
      <c r="AY74">
        <f>(($AQ$66-$AO$67)/($AO$68-$AO$67))</f>
        <v>0.55555555555555558</v>
      </c>
      <c r="AZ74">
        <f>(($AN$67-$AP$65)/($AP$66-$AP$65))</f>
        <v>0.41379310344827586</v>
      </c>
      <c r="BA74">
        <f>(($AO$68-$AP$65)/($AP$66-$AP$65))</f>
        <v>0.89655172413793105</v>
      </c>
      <c r="BB74">
        <f>(($AQ$66-$AP$65)/($AP$66-$AP$65))</f>
        <v>0.48275862068965519</v>
      </c>
      <c r="BC74">
        <f>(($AN$68-$AQ$67)/($AQ$68-$AQ$67))</f>
        <v>0</v>
      </c>
      <c r="BD74">
        <f>(($AO$68-$AQ$66)/($AQ$67-$AQ$66))</f>
        <v>0.44444444444444442</v>
      </c>
      <c r="BE74">
        <f>(($AP$66-$AQ$66)/($AQ$67-$AQ$66))</f>
        <v>0.55555555555555558</v>
      </c>
      <c r="BG74">
        <v>1</v>
      </c>
      <c r="BH74">
        <v>436</v>
      </c>
      <c r="BI74">
        <f>($BH$83-$BH$80)/200</f>
        <v>6.5000000000000002E-2</v>
      </c>
      <c r="BQ74">
        <f>(($AO$68-$AN$67)/($AN$68-$AN$67))</f>
        <v>0.48275862068965519</v>
      </c>
      <c r="BR74">
        <f>1-(($AP$66-$AN$67)/($AN$68-$AN$67))</f>
        <v>0.41379310344827591</v>
      </c>
      <c r="BS74">
        <f>(($AQ$66-$AN$67)/($AN$68-$AN$67))</f>
        <v>6.8965517241379309E-2</v>
      </c>
      <c r="BT74">
        <f>(($AN$67-$AO$67)/($AO$68-$AO$67))</f>
        <v>0.48148148148148145</v>
      </c>
      <c r="BU74">
        <f>(($AP$65-$AO$67)/($AO$68-$AO$67))</f>
        <v>3.7037037037037035E-2</v>
      </c>
      <c r="BV74">
        <f>1-(($AQ$66-$AO$67)/($AO$68-$AO$67))</f>
        <v>0.44444444444444442</v>
      </c>
      <c r="BW74">
        <f>(($AN$67-$AP$65)/($AP$66-$AP$65))</f>
        <v>0.41379310344827586</v>
      </c>
      <c r="BX74">
        <f>1-(($AO$68-$AP$65)/($AP$66-$AP$65))</f>
        <v>0.10344827586206895</v>
      </c>
      <c r="BY74">
        <f>(($AQ$66-$AP$65)/($AP$66-$AP$65))</f>
        <v>0.48275862068965519</v>
      </c>
      <c r="BZ74">
        <f>(($AN$68-$AQ$67)/($AQ$68-$AQ$67))</f>
        <v>0</v>
      </c>
      <c r="CA74">
        <f>(($AO$68-$AQ$66)/($AQ$67-$AQ$66))</f>
        <v>0.44444444444444442</v>
      </c>
      <c r="CB74">
        <f>1-(($AP$66-$AQ$66)/($AQ$67-$AQ$66))</f>
        <v>0.44444444444444442</v>
      </c>
    </row>
    <row r="75" spans="1:80" x14ac:dyDescent="0.25">
      <c r="A75">
        <v>74</v>
      </c>
      <c r="B75">
        <v>211.25783100000001</v>
      </c>
      <c r="C75" s="4">
        <v>1</v>
      </c>
      <c r="I75" s="3" t="s">
        <v>233</v>
      </c>
      <c r="N75">
        <v>222.67625799999999</v>
      </c>
      <c r="P75">
        <v>2</v>
      </c>
      <c r="Q75" t="str">
        <f t="shared" si="2"/>
        <v>14D</v>
      </c>
      <c r="R75">
        <v>4</v>
      </c>
      <c r="X75" t="s">
        <v>281</v>
      </c>
      <c r="Y75" t="s">
        <v>268</v>
      </c>
      <c r="AN75">
        <v>1935</v>
      </c>
      <c r="AO75">
        <v>1925</v>
      </c>
      <c r="AP75">
        <v>1974</v>
      </c>
      <c r="AQ75">
        <v>1982</v>
      </c>
      <c r="AT75">
        <f>(($AO$69-$AN$68)/($AN$69-$AN$68))</f>
        <v>0.46153846153846156</v>
      </c>
      <c r="AU75">
        <f>(($AP$67-$AN$68)/($AN$69-$AN$68))</f>
        <v>0.57692307692307687</v>
      </c>
      <c r="AV75">
        <f>(($AQ$67-$AN$68)/($AN$69-$AN$68))</f>
        <v>0</v>
      </c>
      <c r="AW75">
        <f>(($AN$68-$AO$68)/($AO$69-$AO$68))</f>
        <v>0.55555555555555558</v>
      </c>
      <c r="AX75">
        <f>(($AP$66-$AO$68)/($AO$69-$AO$68))</f>
        <v>0.1111111111111111</v>
      </c>
      <c r="AY75">
        <f>(($AQ$67-$AO$68)/($AO$69-$AO$68))</f>
        <v>0.55555555555555558</v>
      </c>
      <c r="AZ75">
        <f>(($AN$68-$AP$66)/($AP$67-$AP$66))</f>
        <v>0.44444444444444442</v>
      </c>
      <c r="BA75">
        <f>(($AO$69-$AP$66)/($AP$67-$AP$66))</f>
        <v>0.88888888888888884</v>
      </c>
      <c r="BB75">
        <f>(($AQ$67-$AP$66)/($AP$67-$AP$66))</f>
        <v>0.44444444444444442</v>
      </c>
      <c r="BC75">
        <f>(($AN$69-$AQ$67)/($AQ$68-$AQ$67))</f>
        <v>0.9285714285714286</v>
      </c>
      <c r="BD75">
        <f>(($AO$69-$AQ$67)/($AQ$68-$AQ$67))</f>
        <v>0.42857142857142855</v>
      </c>
      <c r="BE75">
        <f>(($AP$67-$AQ$67)/($AQ$68-$AQ$67))</f>
        <v>0.5357142857142857</v>
      </c>
      <c r="BG75">
        <v>4</v>
      </c>
      <c r="BH75">
        <v>436</v>
      </c>
      <c r="BI75">
        <f>($BH$84-$BH$81)/200</f>
        <v>0.115</v>
      </c>
      <c r="BQ75">
        <f>(($AO$69-$AN$68)/($AN$69-$AN$68))</f>
        <v>0.46153846153846156</v>
      </c>
      <c r="BR75">
        <f>1-(($AP$67-$AN$68)/($AN$69-$AN$68))</f>
        <v>0.42307692307692313</v>
      </c>
      <c r="BS75">
        <f>(($AQ$67-$AN$68)/($AN$69-$AN$68))</f>
        <v>0</v>
      </c>
      <c r="BT75">
        <f>1-(($AN$68-$AO$68)/($AO$69-$AO$68))</f>
        <v>0.44444444444444442</v>
      </c>
      <c r="BU75">
        <f>(($AP$66-$AO$68)/($AO$69-$AO$68))</f>
        <v>0.1111111111111111</v>
      </c>
      <c r="BV75">
        <f>1-(($AQ$67-$AO$68)/($AO$69-$AO$68))</f>
        <v>0.44444444444444442</v>
      </c>
      <c r="BW75">
        <f>(($AN$68-$AP$66)/($AP$67-$AP$66))</f>
        <v>0.44444444444444442</v>
      </c>
      <c r="BX75">
        <f>1-(($AO$69-$AP$66)/($AP$67-$AP$66))</f>
        <v>0.11111111111111116</v>
      </c>
      <c r="BY75">
        <f>(($AQ$67-$AP$66)/($AP$67-$AP$66))</f>
        <v>0.44444444444444442</v>
      </c>
      <c r="BZ75">
        <f>1-(($AN$69-$AQ$67)/($AQ$68-$AQ$67))</f>
        <v>7.1428571428571397E-2</v>
      </c>
      <c r="CA75">
        <f>(($AO$69-$AQ$67)/($AQ$68-$AQ$67))</f>
        <v>0.42857142857142855</v>
      </c>
      <c r="CB75">
        <f>1-(($AP$67-$AQ$67)/($AQ$68-$AQ$67))</f>
        <v>0.4642857142857143</v>
      </c>
    </row>
    <row r="76" spans="1:80" x14ac:dyDescent="0.25">
      <c r="A76">
        <v>75</v>
      </c>
      <c r="B76">
        <v>211.25783100000001</v>
      </c>
      <c r="C76" s="4">
        <v>1</v>
      </c>
      <c r="I76" s="3" t="s">
        <v>233</v>
      </c>
      <c r="N76">
        <v>222.67625799999999</v>
      </c>
      <c r="P76">
        <v>2</v>
      </c>
      <c r="Q76" t="str">
        <f t="shared" si="2"/>
        <v>14D</v>
      </c>
      <c r="R76">
        <v>3</v>
      </c>
      <c r="X76" t="s">
        <v>283</v>
      </c>
      <c r="Y76" t="s">
        <v>266</v>
      </c>
      <c r="AN76">
        <v>1960</v>
      </c>
      <c r="AO76">
        <v>1948</v>
      </c>
      <c r="AP76">
        <v>1993</v>
      </c>
      <c r="AQ76">
        <v>2008</v>
      </c>
      <c r="AT76">
        <f>(($AO$70-$AN$69)/($AN$70-$AN$69))</f>
        <v>0.5</v>
      </c>
      <c r="AU76">
        <f>(($AP$68-$AN$69)/($AN$70-$AN$69))</f>
        <v>0.57692307692307687</v>
      </c>
      <c r="AV76">
        <f>(($AQ$68-$AN$69)/($AN$70-$AN$69))</f>
        <v>7.6923076923076927E-2</v>
      </c>
      <c r="AW76">
        <f>(($AN$69-$AO$69)/($AO$70-$AO$69))</f>
        <v>0.51851851851851849</v>
      </c>
      <c r="AX76">
        <f>(($AP$67-$AO$69)/($AO$70-$AO$69))</f>
        <v>0.1111111111111111</v>
      </c>
      <c r="AY76">
        <f>(($AQ$68-$AO$69)/($AO$70-$AO$69))</f>
        <v>0.59259259259259256</v>
      </c>
      <c r="AZ76">
        <f>(($AN$69-$AP$67)/($AP$68-$AP$67))</f>
        <v>0.42307692307692307</v>
      </c>
      <c r="BA76">
        <f>(($AO$70-$AP$67)/($AP$68-$AP$67))</f>
        <v>0.92307692307692313</v>
      </c>
      <c r="BB76">
        <f>(($AQ$68-$AP$67)/($AP$68-$AP$67))</f>
        <v>0.5</v>
      </c>
      <c r="BC76">
        <f>(($AN$70-$AQ$68)/($AQ$69-$AQ$68))</f>
        <v>0.8571428571428571</v>
      </c>
      <c r="BD76">
        <f>(($AO$70-$AQ$68)/($AQ$69-$AQ$68))</f>
        <v>0.39285714285714285</v>
      </c>
      <c r="BE76">
        <f>(($AP$68-$AQ$68)/($AQ$69-$AQ$68))</f>
        <v>0.4642857142857143</v>
      </c>
      <c r="BG76">
        <v>3</v>
      </c>
      <c r="BH76">
        <v>449</v>
      </c>
      <c r="BI76">
        <f>($BH$85-$BH$82)/200</f>
        <v>0.08</v>
      </c>
      <c r="BQ76">
        <f>(($AO$70-$AN$69)/($AN$70-$AN$69))</f>
        <v>0.5</v>
      </c>
      <c r="BR76">
        <f>1-(($AP$68-$AN$69)/($AN$70-$AN$69))</f>
        <v>0.42307692307692313</v>
      </c>
      <c r="BS76">
        <f>(($AQ$68-$AN$69)/($AN$70-$AN$69))</f>
        <v>7.6923076923076927E-2</v>
      </c>
      <c r="BT76">
        <f>1-(($AN$69-$AO$69)/($AO$70-$AO$69))</f>
        <v>0.48148148148148151</v>
      </c>
      <c r="BU76">
        <f>(($AP$67-$AO$69)/($AO$70-$AO$69))</f>
        <v>0.1111111111111111</v>
      </c>
      <c r="BV76">
        <f>1-(($AQ$68-$AO$69)/($AO$70-$AO$69))</f>
        <v>0.40740740740740744</v>
      </c>
      <c r="BW76">
        <f>(($AN$69-$AP$67)/($AP$68-$AP$67))</f>
        <v>0.42307692307692307</v>
      </c>
      <c r="BX76">
        <f>1-(($AO$70-$AP$67)/($AP$68-$AP$67))</f>
        <v>7.6923076923076872E-2</v>
      </c>
      <c r="BY76">
        <f>(($AQ$68-$AP$67)/($AP$68-$AP$67))</f>
        <v>0.5</v>
      </c>
      <c r="BZ76">
        <f>1-(($AN$70-$AQ$68)/($AQ$69-$AQ$68))</f>
        <v>0.1428571428571429</v>
      </c>
      <c r="CA76">
        <f>(($AO$70-$AQ$68)/($AQ$69-$AQ$68))</f>
        <v>0.39285714285714285</v>
      </c>
      <c r="CB76">
        <f>(($AP$68-$AQ$68)/($AQ$69-$AQ$68))</f>
        <v>0.4642857142857143</v>
      </c>
    </row>
    <row r="77" spans="1:80" x14ac:dyDescent="0.25">
      <c r="A77">
        <v>76</v>
      </c>
      <c r="B77">
        <v>211.25783100000001</v>
      </c>
      <c r="C77" s="4">
        <v>1</v>
      </c>
      <c r="I77" s="3" t="s">
        <v>233</v>
      </c>
      <c r="N77">
        <v>222.67625799999999</v>
      </c>
      <c r="P77">
        <v>2</v>
      </c>
      <c r="Q77" t="str">
        <f t="shared" si="2"/>
        <v>14D</v>
      </c>
      <c r="R77">
        <v>2</v>
      </c>
      <c r="X77" t="s">
        <v>281</v>
      </c>
      <c r="Y77" t="s">
        <v>273</v>
      </c>
      <c r="AN77">
        <v>1983</v>
      </c>
      <c r="AO77">
        <v>1972</v>
      </c>
      <c r="AP77">
        <v>2023</v>
      </c>
      <c r="AQ77">
        <v>2037</v>
      </c>
      <c r="AT77">
        <f>(($AO$71-$AN$70)/($AN$71-$AN$70))</f>
        <v>0.5</v>
      </c>
      <c r="AU77">
        <f>(($AP$69-$AN$70)/($AN$71-$AN$70))</f>
        <v>0.5714285714285714</v>
      </c>
      <c r="AV77">
        <f>(($AQ$69-$AN$70)/($AN$71-$AN$70))</f>
        <v>0.14285714285714285</v>
      </c>
      <c r="AW77">
        <f>(($AN$70-$AO$70)/($AO$71-$AO$70))</f>
        <v>0.48148148148148145</v>
      </c>
      <c r="AX77">
        <f>(($AP$68-$AO$70)/($AO$71-$AO$70))</f>
        <v>7.407407407407407E-2</v>
      </c>
      <c r="AY77">
        <f>(($AQ$69-$AO$70)/($AO$71-$AO$70))</f>
        <v>0.62962962962962965</v>
      </c>
      <c r="AZ77">
        <f>(($AN$70-$AP$68)/($AP$69-$AP$68))</f>
        <v>0.40740740740740738</v>
      </c>
      <c r="BA77">
        <f>(($AO$71-$AP$68)/($AP$69-$AP$68))</f>
        <v>0.92592592592592593</v>
      </c>
      <c r="BB77">
        <f>(($AQ$69-$AP$68)/($AP$69-$AP$68))</f>
        <v>0.55555555555555558</v>
      </c>
      <c r="BC77">
        <f>(($AN$71-$AQ$69)/($AQ$70-$AQ$69))</f>
        <v>0.92307692307692313</v>
      </c>
      <c r="BD77">
        <f>(($AO$71-$AQ$69)/($AQ$70-$AQ$69))</f>
        <v>0.38461538461538464</v>
      </c>
      <c r="BE77">
        <f>(($AP$69-$AQ$69)/($AQ$70-$AQ$69))</f>
        <v>0.46153846153846156</v>
      </c>
      <c r="BG77">
        <v>2</v>
      </c>
      <c r="BH77">
        <v>452</v>
      </c>
      <c r="BI77">
        <f>($BH$86-$BH$83)/200</f>
        <v>0.115</v>
      </c>
      <c r="BQ77">
        <f>(($AO$71-$AN$70)/($AN$71-$AN$70))</f>
        <v>0.5</v>
      </c>
      <c r="BR77">
        <f>1-(($AP$69-$AN$70)/($AN$71-$AN$70))</f>
        <v>0.4285714285714286</v>
      </c>
      <c r="BS77">
        <f>(($AQ$69-$AN$70)/($AN$71-$AN$70))</f>
        <v>0.14285714285714285</v>
      </c>
      <c r="BT77">
        <f>(($AN$70-$AO$70)/($AO$71-$AO$70))</f>
        <v>0.48148148148148145</v>
      </c>
      <c r="BU77">
        <f>(($AP$68-$AO$70)/($AO$71-$AO$70))</f>
        <v>7.407407407407407E-2</v>
      </c>
      <c r="BV77">
        <f>1-(($AQ$69-$AO$70)/($AO$71-$AO$70))</f>
        <v>0.37037037037037035</v>
      </c>
      <c r="BW77">
        <f>(($AN$70-$AP$68)/($AP$69-$AP$68))</f>
        <v>0.40740740740740738</v>
      </c>
      <c r="BX77">
        <f>1-(($AO$71-$AP$68)/($AP$69-$AP$68))</f>
        <v>7.407407407407407E-2</v>
      </c>
      <c r="BY77">
        <f>1-(($AQ$69-$AP$68)/($AP$69-$AP$68))</f>
        <v>0.44444444444444442</v>
      </c>
      <c r="BZ77">
        <f>1-(($AN$71-$AQ$69)/($AQ$70-$AQ$69))</f>
        <v>7.6923076923076872E-2</v>
      </c>
      <c r="CA77">
        <f>(($AO$71-$AQ$69)/($AQ$70-$AQ$69))</f>
        <v>0.38461538461538464</v>
      </c>
      <c r="CB77">
        <f>(($AP$69-$AQ$69)/($AQ$70-$AQ$69))</f>
        <v>0.46153846153846156</v>
      </c>
    </row>
    <row r="78" spans="1:80" x14ac:dyDescent="0.25">
      <c r="A78">
        <v>77</v>
      </c>
      <c r="B78">
        <v>211.25783100000001</v>
      </c>
      <c r="C78" s="4">
        <v>1</v>
      </c>
      <c r="I78" s="3" t="s">
        <v>233</v>
      </c>
      <c r="N78">
        <v>222.67625799999999</v>
      </c>
      <c r="P78">
        <v>2</v>
      </c>
      <c r="Q78" t="str">
        <f t="shared" si="2"/>
        <v>14D</v>
      </c>
      <c r="R78">
        <v>1</v>
      </c>
      <c r="X78" t="s">
        <v>282</v>
      </c>
      <c r="Y78" t="s">
        <v>274</v>
      </c>
      <c r="AB78" t="s">
        <v>284</v>
      </c>
      <c r="AC78" t="str">
        <f>CONCATENATE($R78,$R79,$R80,$R81)</f>
        <v>1432</v>
      </c>
      <c r="AN78">
        <v>2006</v>
      </c>
      <c r="AO78">
        <v>1995</v>
      </c>
      <c r="AP78">
        <v>2050</v>
      </c>
      <c r="AQ78">
        <v>2064</v>
      </c>
      <c r="AT78">
        <f>(($AO$72-$AN$71)/($AN$72-$AN$71))</f>
        <v>0.51851851851851849</v>
      </c>
      <c r="AU78">
        <f>(($AP$70-$AN$71)/($AN$72-$AN$71))</f>
        <v>0.55555555555555558</v>
      </c>
      <c r="AV78">
        <f>(($AQ$70-$AN$71)/($AN$72-$AN$71))</f>
        <v>7.407407407407407E-2</v>
      </c>
      <c r="AW78">
        <f>(($AN$71-$AO$71)/($AO$72-$AO$71))</f>
        <v>0.5</v>
      </c>
      <c r="AX78">
        <f>(($AP$69-$AO$71)/($AO$72-$AO$71))</f>
        <v>7.1428571428571425E-2</v>
      </c>
      <c r="AY78">
        <f>(($AQ$70-$AO$71)/($AO$72-$AO$71))</f>
        <v>0.5714285714285714</v>
      </c>
      <c r="AZ78">
        <f>(($AN$71-$AP$69)/($AP$70-$AP$69))</f>
        <v>0.44444444444444442</v>
      </c>
      <c r="BA78">
        <f>(($AO$72-$AP$69)/($AP$70-$AP$69))</f>
        <v>0.96296296296296291</v>
      </c>
      <c r="BB78">
        <f>(($AQ$70-$AP$69)/($AP$70-$AP$69))</f>
        <v>0.51851851851851849</v>
      </c>
      <c r="BC78">
        <f>(($AN$72-$AQ$70)/($AQ$71-$AQ$70))</f>
        <v>0.96153846153846156</v>
      </c>
      <c r="BD78">
        <f>(($AO$72-$AQ$70)/($AQ$71-$AQ$70))</f>
        <v>0.46153846153846156</v>
      </c>
      <c r="BE78">
        <f>(($AP$70-$AQ$70)/($AQ$71-$AQ$70))</f>
        <v>0.5</v>
      </c>
      <c r="BG78">
        <v>1</v>
      </c>
      <c r="BH78">
        <v>461</v>
      </c>
      <c r="BI78">
        <f>($BH$87-$BH$84)/200</f>
        <v>6.5000000000000002E-2</v>
      </c>
      <c r="BQ78">
        <f>1-(($AO$72-$AN$71)/($AN$72-$AN$71))</f>
        <v>0.48148148148148151</v>
      </c>
      <c r="BR78">
        <f>1-(($AP$70-$AN$71)/($AN$72-$AN$71))</f>
        <v>0.44444444444444442</v>
      </c>
      <c r="BS78">
        <f>(($AQ$70-$AN$71)/($AN$72-$AN$71))</f>
        <v>7.407407407407407E-2</v>
      </c>
      <c r="BT78">
        <f>(($AN$71-$AO$71)/($AO$72-$AO$71))</f>
        <v>0.5</v>
      </c>
      <c r="BU78">
        <f>(($AP$69-$AO$71)/($AO$72-$AO$71))</f>
        <v>7.1428571428571425E-2</v>
      </c>
      <c r="BV78">
        <f>1-(($AQ$70-$AO$71)/($AO$72-$AO$71))</f>
        <v>0.4285714285714286</v>
      </c>
      <c r="BW78">
        <f>(($AN$71-$AP$69)/($AP$70-$AP$69))</f>
        <v>0.44444444444444442</v>
      </c>
      <c r="BX78">
        <f>1-(($AO$72-$AP$69)/($AP$70-$AP$69))</f>
        <v>3.703703703703709E-2</v>
      </c>
      <c r="BY78">
        <f>1-(($AQ$70-$AP$69)/($AP$70-$AP$69))</f>
        <v>0.48148148148148151</v>
      </c>
      <c r="BZ78">
        <f>1-(($AN$72-$AQ$70)/($AQ$71-$AQ$70))</f>
        <v>3.8461538461538436E-2</v>
      </c>
      <c r="CA78">
        <f>(($AO$72-$AQ$70)/($AQ$71-$AQ$70))</f>
        <v>0.46153846153846156</v>
      </c>
      <c r="CB78">
        <f>(($AP$70-$AQ$70)/($AQ$71-$AQ$70))</f>
        <v>0.5</v>
      </c>
    </row>
    <row r="79" spans="1:80" x14ac:dyDescent="0.25">
      <c r="A79">
        <v>78</v>
      </c>
      <c r="B79">
        <v>211.25783100000001</v>
      </c>
      <c r="C79" s="4">
        <v>1</v>
      </c>
      <c r="I79" s="3" t="s">
        <v>233</v>
      </c>
      <c r="N79">
        <v>222.67625799999999</v>
      </c>
      <c r="P79">
        <v>2</v>
      </c>
      <c r="Q79" t="str">
        <f t="shared" si="2"/>
        <v>14D</v>
      </c>
      <c r="R79">
        <v>4</v>
      </c>
      <c r="X79" t="s">
        <v>282</v>
      </c>
      <c r="Y79" t="s">
        <v>275</v>
      </c>
      <c r="AN79">
        <v>2031</v>
      </c>
      <c r="AO79">
        <v>2018</v>
      </c>
      <c r="AP79">
        <v>2076</v>
      </c>
      <c r="AQ79">
        <v>2089</v>
      </c>
      <c r="AT79">
        <f>(($AO$73-$AN$72)/($AN$73-$AN$72))</f>
        <v>0.4642857142857143</v>
      </c>
      <c r="AU79">
        <f>(($AP$71-$AN$72)/($AN$73-$AN$72))</f>
        <v>0.6071428571428571</v>
      </c>
      <c r="AV79">
        <f>(($AQ$71-$AN$72)/($AN$73-$AN$72))</f>
        <v>3.5714285714285712E-2</v>
      </c>
      <c r="AW79">
        <f>(($AN$72-$AO$72)/($AO$73-$AO$72))</f>
        <v>0.5</v>
      </c>
      <c r="AX79">
        <f>(($AP$70-$AO$72)/($AO$73-$AO$72))</f>
        <v>3.8461538461538464E-2</v>
      </c>
      <c r="AY79">
        <f>(($AQ$71-$AO$72)/($AO$73-$AO$72))</f>
        <v>0.53846153846153844</v>
      </c>
      <c r="AZ79">
        <f>(($AN$72-$AP$70)/($AP$71-$AP$70))</f>
        <v>0.41379310344827586</v>
      </c>
      <c r="BA79">
        <f>(($AO$73-$AP$70)/($AP$71-$AP$70))</f>
        <v>0.86206896551724133</v>
      </c>
      <c r="BB79">
        <f>(($AQ$71-$AP$70)/($AP$71-$AP$70))</f>
        <v>0.44827586206896552</v>
      </c>
      <c r="BC79">
        <f>(($AN$73-$AQ$71)/($AQ$72-$AQ$71))</f>
        <v>0.93103448275862066</v>
      </c>
      <c r="BD79">
        <f>(($AO$73-$AQ$71)/($AQ$72-$AQ$71))</f>
        <v>0.41379310344827586</v>
      </c>
      <c r="BE79">
        <f>(($AP$71-$AQ$71)/($AQ$72-$AQ$71))</f>
        <v>0.55172413793103448</v>
      </c>
      <c r="BG79">
        <v>4</v>
      </c>
      <c r="BH79">
        <v>464</v>
      </c>
      <c r="BI79">
        <f>($BH$88-$BH$85)/200</f>
        <v>0.1</v>
      </c>
      <c r="BQ79">
        <f>(($AO$73-$AN$72)/($AN$73-$AN$72))</f>
        <v>0.4642857142857143</v>
      </c>
      <c r="BR79">
        <f>1-(($AP$71-$AN$72)/($AN$73-$AN$72))</f>
        <v>0.3928571428571429</v>
      </c>
      <c r="BS79">
        <f>(($AQ$71-$AN$72)/($AN$73-$AN$72))</f>
        <v>3.5714285714285712E-2</v>
      </c>
      <c r="BT79">
        <f>(($AN$72-$AO$72)/($AO$73-$AO$72))</f>
        <v>0.5</v>
      </c>
      <c r="BU79">
        <f>(($AP$70-$AO$72)/($AO$73-$AO$72))</f>
        <v>3.8461538461538464E-2</v>
      </c>
      <c r="BV79">
        <f>1-(($AQ$71-$AO$72)/($AO$73-$AO$72))</f>
        <v>0.46153846153846156</v>
      </c>
      <c r="BW79">
        <f>(($AN$72-$AP$70)/($AP$71-$AP$70))</f>
        <v>0.41379310344827586</v>
      </c>
      <c r="BX79">
        <f>1-(($AO$73-$AP$70)/($AP$71-$AP$70))</f>
        <v>0.13793103448275867</v>
      </c>
      <c r="BY79">
        <f>(($AQ$71-$AP$70)/($AP$71-$AP$70))</f>
        <v>0.44827586206896552</v>
      </c>
      <c r="BZ79">
        <f>1-(($AN$73-$AQ$71)/($AQ$72-$AQ$71))</f>
        <v>6.8965517241379337E-2</v>
      </c>
      <c r="CA79">
        <f>(($AO$73-$AQ$71)/($AQ$72-$AQ$71))</f>
        <v>0.41379310344827586</v>
      </c>
      <c r="CB79">
        <f>1-(($AP$71-$AQ$71)/($AQ$72-$AQ$71))</f>
        <v>0.44827586206896552</v>
      </c>
    </row>
    <row r="80" spans="1:80" x14ac:dyDescent="0.25">
      <c r="A80">
        <v>79</v>
      </c>
      <c r="B80">
        <v>211.25783100000001</v>
      </c>
      <c r="C80" s="4">
        <v>1</v>
      </c>
      <c r="D80">
        <v>204.61528200000001</v>
      </c>
      <c r="E80" s="2">
        <v>2</v>
      </c>
      <c r="I80" s="3" t="s">
        <v>233</v>
      </c>
      <c r="N80">
        <v>222.67625799999999</v>
      </c>
      <c r="P80">
        <v>3</v>
      </c>
      <c r="Q80" t="str">
        <f t="shared" si="2"/>
        <v>124D</v>
      </c>
      <c r="R80">
        <v>3</v>
      </c>
      <c r="X80" t="s">
        <v>282</v>
      </c>
      <c r="Y80" t="s">
        <v>262</v>
      </c>
      <c r="AN80">
        <v>2059</v>
      </c>
      <c r="AO80">
        <v>2046</v>
      </c>
      <c r="AP80">
        <v>2099</v>
      </c>
      <c r="AQ80">
        <v>2111</v>
      </c>
      <c r="AW80">
        <f>(($AN$73-$AO$73)/($AO$74-$AO$73))</f>
        <v>0.51724137931034486</v>
      </c>
      <c r="AX80">
        <f>(($AP$71-$AO$73)/($AO$74-$AO$73))</f>
        <v>0.13793103448275862</v>
      </c>
      <c r="AY80">
        <f>(($AQ$72-$AO$73)/($AO$74-$AO$73))</f>
        <v>0.58620689655172409</v>
      </c>
      <c r="AZ80">
        <f>(($AN$73-$AP$71)/($AP$72-$AP$71))</f>
        <v>0.37931034482758619</v>
      </c>
      <c r="BA80">
        <f>(($AO$74-$AP$71)/($AP$72-$AP$71))</f>
        <v>0.86206896551724133</v>
      </c>
      <c r="BB80">
        <f>(($AQ$72-$AP$71)/($AP$72-$AP$71))</f>
        <v>0.44827586206896552</v>
      </c>
      <c r="BG80">
        <v>3</v>
      </c>
      <c r="BH80">
        <v>475</v>
      </c>
      <c r="BI80">
        <f>($BH$89-$BH$86)/200</f>
        <v>6.5000000000000002E-2</v>
      </c>
      <c r="BT80">
        <f>1-(($AN$73-$AO$73)/($AO$74-$AO$73))</f>
        <v>0.48275862068965514</v>
      </c>
      <c r="BU80">
        <f>(($AP$71-$AO$73)/($AO$74-$AO$73))</f>
        <v>0.13793103448275862</v>
      </c>
      <c r="BV80">
        <f>1-(($AQ$72-$AO$73)/($AO$74-$AO$73))</f>
        <v>0.41379310344827591</v>
      </c>
      <c r="BW80">
        <f>(($AN$73-$AP$71)/($AP$72-$AP$71))</f>
        <v>0.37931034482758619</v>
      </c>
      <c r="BX80">
        <f>1-(($AO$74-$AP$71)/($AP$72-$AP$71))</f>
        <v>0.13793103448275867</v>
      </c>
      <c r="BY80">
        <f>(($AQ$72-$AP$71)/($AP$72-$AP$71))</f>
        <v>0.44827586206896552</v>
      </c>
    </row>
    <row r="81" spans="1:80" x14ac:dyDescent="0.25">
      <c r="A81">
        <v>80</v>
      </c>
      <c r="B81">
        <v>211.25783100000001</v>
      </c>
      <c r="C81" s="4">
        <v>1</v>
      </c>
      <c r="D81">
        <v>204.63724400000001</v>
      </c>
      <c r="E81" s="2">
        <v>2</v>
      </c>
      <c r="F81">
        <v>216.32540599999999</v>
      </c>
      <c r="G81" s="5">
        <v>3</v>
      </c>
      <c r="I81" s="3" t="s">
        <v>233</v>
      </c>
      <c r="N81">
        <v>222.67625799999999</v>
      </c>
      <c r="O81">
        <v>80</v>
      </c>
      <c r="P81">
        <v>4</v>
      </c>
      <c r="Q81" t="str">
        <f t="shared" si="2"/>
        <v>1234D</v>
      </c>
      <c r="R81">
        <v>2</v>
      </c>
      <c r="X81" t="s">
        <v>281</v>
      </c>
      <c r="Y81" t="s">
        <v>263</v>
      </c>
      <c r="AN81">
        <v>2084</v>
      </c>
      <c r="AO81">
        <v>2072</v>
      </c>
      <c r="AP81">
        <v>2121</v>
      </c>
      <c r="AQ81">
        <v>2133</v>
      </c>
      <c r="BG81">
        <v>2</v>
      </c>
      <c r="BH81">
        <v>476</v>
      </c>
      <c r="BI81">
        <f>($BH$90-$BH$87)/200</f>
        <v>0.115</v>
      </c>
    </row>
    <row r="82" spans="1:80" x14ac:dyDescent="0.25">
      <c r="A82">
        <v>81</v>
      </c>
      <c r="B82">
        <v>211.25783100000001</v>
      </c>
      <c r="C82" s="4">
        <v>1</v>
      </c>
      <c r="D82">
        <v>204.63724400000001</v>
      </c>
      <c r="E82" s="2">
        <v>2</v>
      </c>
      <c r="F82">
        <v>216.34789599999999</v>
      </c>
      <c r="G82" s="5">
        <v>3</v>
      </c>
      <c r="P82">
        <v>3</v>
      </c>
      <c r="Q82" t="str">
        <f t="shared" si="2"/>
        <v>123</v>
      </c>
      <c r="R82">
        <v>1</v>
      </c>
      <c r="X82" t="s">
        <v>283</v>
      </c>
      <c r="Y82" t="s">
        <v>264</v>
      </c>
      <c r="AB82" t="s">
        <v>283</v>
      </c>
      <c r="AC82" t="str">
        <f>CONCATENATE($R82,$R83,$R84,$R85)</f>
        <v>1423</v>
      </c>
      <c r="AN82">
        <v>2106</v>
      </c>
      <c r="AO82">
        <v>2096</v>
      </c>
      <c r="AP82">
        <v>2145</v>
      </c>
      <c r="AQ82">
        <v>2155</v>
      </c>
      <c r="BG82">
        <v>1</v>
      </c>
      <c r="BH82">
        <v>486</v>
      </c>
      <c r="BI82">
        <f>($BH$91-$BH$88)/200</f>
        <v>6.5000000000000002E-2</v>
      </c>
    </row>
    <row r="83" spans="1:80" x14ac:dyDescent="0.25">
      <c r="A83">
        <v>82</v>
      </c>
      <c r="B83">
        <v>211.29148900000001</v>
      </c>
      <c r="C83" s="4">
        <v>1</v>
      </c>
      <c r="D83">
        <v>204.63724400000001</v>
      </c>
      <c r="E83" s="2">
        <v>2</v>
      </c>
      <c r="F83">
        <v>216.34789599999999</v>
      </c>
      <c r="G83" s="5">
        <v>3</v>
      </c>
      <c r="P83">
        <v>3</v>
      </c>
      <c r="Q83" t="str">
        <f t="shared" si="2"/>
        <v>123</v>
      </c>
      <c r="R83">
        <v>4</v>
      </c>
      <c r="X83" t="s">
        <v>283</v>
      </c>
      <c r="Y83" t="s">
        <v>265</v>
      </c>
      <c r="AN83">
        <v>2130</v>
      </c>
      <c r="AO83">
        <v>2119</v>
      </c>
      <c r="AP83">
        <v>2168</v>
      </c>
      <c r="AQ83">
        <v>2175</v>
      </c>
      <c r="AT83">
        <f>(($AO$75-$AN$74)/($AN$75-$AN$74))</f>
        <v>0.58333333333333337</v>
      </c>
      <c r="AU83">
        <f>(($AP$73-$AN$74)/($AN$75-$AN$74))</f>
        <v>0.33333333333333331</v>
      </c>
      <c r="AV83">
        <f>(($AQ$73-$AN$75)/($AN$76-$AN$75))</f>
        <v>0</v>
      </c>
      <c r="AW83">
        <f>(($AN$75-$AO$75)/($AO$76-$AO$75))</f>
        <v>0.43478260869565216</v>
      </c>
      <c r="AX83">
        <f>(($AP$74-$AO$76)/($AO$77-$AO$76))</f>
        <v>0</v>
      </c>
      <c r="AY83">
        <f>(($AQ$73-$AO$75)/($AO$76-$AO$75))</f>
        <v>0.43478260869565216</v>
      </c>
      <c r="AZ83">
        <f>(($AN$75-$AP$73)/($AP$74-$AP$73))</f>
        <v>0.55172413793103448</v>
      </c>
      <c r="BA83">
        <f>(($AO$75-$AP$73)/($AP$74-$AP$73))</f>
        <v>0.20689655172413793</v>
      </c>
      <c r="BB83">
        <f>(($AQ$73-$AP$73)/($AP$74-$AP$73))</f>
        <v>0.55172413793103448</v>
      </c>
      <c r="BC83">
        <f>(($AN$75-$AQ$73)/($AQ$74-$AQ$73))</f>
        <v>0</v>
      </c>
      <c r="BD83">
        <f>(($AO$76-$AQ$73)/($AQ$74-$AQ$73))</f>
        <v>0.5</v>
      </c>
      <c r="BE83">
        <f>(($AP$74-$AQ$73)/($AQ$74-$AQ$73))</f>
        <v>0.5</v>
      </c>
      <c r="BG83">
        <v>4</v>
      </c>
      <c r="BH83">
        <v>488</v>
      </c>
      <c r="BI83">
        <f>($BH$92-$BH$89)/200</f>
        <v>0.115</v>
      </c>
      <c r="BQ83">
        <f>1-(($AO$75-$AN$74)/($AN$75-$AN$74))</f>
        <v>0.41666666666666663</v>
      </c>
      <c r="BR83">
        <f>(($AP$73-$AN$74)/($AN$75-$AN$74))</f>
        <v>0.33333333333333331</v>
      </c>
      <c r="BS83">
        <f>(($AQ$73-$AN$75)/($AN$76-$AN$75))</f>
        <v>0</v>
      </c>
      <c r="BT83">
        <f>(($AN$75-$AO$75)/($AO$76-$AO$75))</f>
        <v>0.43478260869565216</v>
      </c>
      <c r="BU83">
        <f>(($AP$74-$AO$76)/($AO$77-$AO$76))</f>
        <v>0</v>
      </c>
      <c r="BV83">
        <f>(($AQ$73-$AO$75)/($AO$76-$AO$75))</f>
        <v>0.43478260869565216</v>
      </c>
      <c r="BW83">
        <f>1-(($AN$75-$AP$73)/($AP$74-$AP$73))</f>
        <v>0.44827586206896552</v>
      </c>
      <c r="BX83">
        <f>(($AO$75-$AP$73)/($AP$74-$AP$73))</f>
        <v>0.20689655172413793</v>
      </c>
      <c r="BY83">
        <f>1-(($AQ$73-$AP$73)/($AP$74-$AP$73))</f>
        <v>0.44827586206896552</v>
      </c>
      <c r="BZ83">
        <f>(($AN$75-$AQ$73)/($AQ$74-$AQ$73))</f>
        <v>0</v>
      </c>
      <c r="CA83">
        <f>(($AO$76-$AQ$73)/($AQ$74-$AQ$73))</f>
        <v>0.5</v>
      </c>
      <c r="CB83">
        <f>(($AP$74-$AQ$73)/($AQ$74-$AQ$73))</f>
        <v>0.5</v>
      </c>
    </row>
    <row r="84" spans="1:80" x14ac:dyDescent="0.25">
      <c r="A84">
        <v>83</v>
      </c>
      <c r="D84">
        <v>204.63724400000001</v>
      </c>
      <c r="E84" s="2">
        <v>2</v>
      </c>
      <c r="F84">
        <v>216.34789599999999</v>
      </c>
      <c r="G84" s="5">
        <v>3</v>
      </c>
      <c r="P84">
        <v>2</v>
      </c>
      <c r="Q84" t="str">
        <f t="shared" si="2"/>
        <v>23</v>
      </c>
      <c r="R84">
        <v>2</v>
      </c>
      <c r="X84" t="s">
        <v>283</v>
      </c>
      <c r="Y84" t="s">
        <v>266</v>
      </c>
      <c r="AN84">
        <v>2152</v>
      </c>
      <c r="AO84">
        <v>2141</v>
      </c>
      <c r="AP84">
        <v>2187</v>
      </c>
      <c r="AQ84">
        <v>2202</v>
      </c>
      <c r="AT84">
        <f>(($AO$76-$AN$75)/($AN$76-$AN$75))</f>
        <v>0.52</v>
      </c>
      <c r="AU84">
        <f>(($AP$74-$AN$75)/($AN$76-$AN$75))</f>
        <v>0.52</v>
      </c>
      <c r="AV84">
        <f>(($AQ$74-$AN$76)/($AN$77-$AN$76))</f>
        <v>4.3478260869565216E-2</v>
      </c>
      <c r="AW84">
        <f>(($AN$76-$AO$76)/($AO$77-$AO$76))</f>
        <v>0.5</v>
      </c>
      <c r="AX84">
        <f>(($AP$75-$AO$77)/($AO$78-$AO$77))</f>
        <v>8.6956521739130432E-2</v>
      </c>
      <c r="AY84">
        <f>(($AQ$74-$AO$76)/($AO$77-$AO$76))</f>
        <v>0.54166666666666663</v>
      </c>
      <c r="AZ84">
        <f>(($AN$76-$AP$74)/($AP$75-$AP$74))</f>
        <v>0.46153846153846156</v>
      </c>
      <c r="BA84">
        <f>(($AO$76-$AP$74)/($AP$75-$AP$74))</f>
        <v>0</v>
      </c>
      <c r="BB84">
        <f>(($AQ$74-$AP$74)/($AP$75-$AP$74))</f>
        <v>0.5</v>
      </c>
      <c r="BC84">
        <f>(($AN$76-$AQ$73)/($AQ$74-$AQ$73))</f>
        <v>0.96153846153846156</v>
      </c>
      <c r="BD84">
        <f>(($AO$77-$AQ$74)/($AQ$75-$AQ$74))</f>
        <v>0.52380952380952384</v>
      </c>
      <c r="BE84">
        <f>(($AP$75-$AQ$74)/($AQ$75-$AQ$74))</f>
        <v>0.61904761904761907</v>
      </c>
      <c r="BG84">
        <v>2</v>
      </c>
      <c r="BH84">
        <v>499</v>
      </c>
      <c r="BI84">
        <f>($BH$93-$BH$90)/200</f>
        <v>7.4999999999999997E-2</v>
      </c>
      <c r="BQ84">
        <f>1-(($AO$76-$AN$75)/($AN$76-$AN$75))</f>
        <v>0.48</v>
      </c>
      <c r="BR84">
        <f>1-(($AP$74-$AN$75)/($AN$76-$AN$75))</f>
        <v>0.48</v>
      </c>
      <c r="BS84">
        <f>(($AQ$74-$AN$76)/($AN$77-$AN$76))</f>
        <v>4.3478260869565216E-2</v>
      </c>
      <c r="BT84">
        <f>(($AN$76-$AO$76)/($AO$77-$AO$76))</f>
        <v>0.5</v>
      </c>
      <c r="BU84">
        <f>(($AP$75-$AO$77)/($AO$78-$AO$77))</f>
        <v>8.6956521739130432E-2</v>
      </c>
      <c r="BV84">
        <f>1-(($AQ$74-$AO$76)/($AO$77-$AO$76))</f>
        <v>0.45833333333333337</v>
      </c>
      <c r="BW84">
        <f>(($AN$76-$AP$74)/($AP$75-$AP$74))</f>
        <v>0.46153846153846156</v>
      </c>
      <c r="BX84">
        <f>(($AO$76-$AP$74)/($AP$75-$AP$74))</f>
        <v>0</v>
      </c>
      <c r="BY84">
        <f>(($AQ$74-$AP$74)/($AP$75-$AP$74))</f>
        <v>0.5</v>
      </c>
      <c r="BZ84">
        <f>1-(($AN$76-$AQ$73)/($AQ$74-$AQ$73))</f>
        <v>3.8461538461538436E-2</v>
      </c>
      <c r="CA84">
        <f>1-(($AO$77-$AQ$74)/($AQ$75-$AQ$74))</f>
        <v>0.47619047619047616</v>
      </c>
      <c r="CB84">
        <f>1-(($AP$75-$AQ$74)/($AQ$75-$AQ$74))</f>
        <v>0.38095238095238093</v>
      </c>
    </row>
    <row r="85" spans="1:80" x14ac:dyDescent="0.25">
      <c r="A85">
        <v>84</v>
      </c>
      <c r="D85">
        <v>204.63724400000001</v>
      </c>
      <c r="E85" s="2">
        <v>2</v>
      </c>
      <c r="F85">
        <v>216.34789599999999</v>
      </c>
      <c r="G85" s="5">
        <v>3</v>
      </c>
      <c r="P85">
        <v>2</v>
      </c>
      <c r="Q85" t="str">
        <f t="shared" si="2"/>
        <v>23</v>
      </c>
      <c r="R85">
        <v>3</v>
      </c>
      <c r="X85" t="s">
        <v>283</v>
      </c>
      <c r="Y85" t="s">
        <v>269</v>
      </c>
      <c r="AN85">
        <v>2175</v>
      </c>
      <c r="AO85">
        <v>2163</v>
      </c>
      <c r="AP85">
        <v>2212</v>
      </c>
      <c r="AQ85">
        <v>2227</v>
      </c>
      <c r="AT85">
        <f>(($AO$77-$AN$76)/($AN$77-$AN$76))</f>
        <v>0.52173913043478259</v>
      </c>
      <c r="AU85">
        <f>(($AP$75-$AN$76)/($AN$77-$AN$76))</f>
        <v>0.60869565217391308</v>
      </c>
      <c r="AV85">
        <f>(($AQ$75-$AN$76)/($AN$77-$AN$76))</f>
        <v>0.95652173913043481</v>
      </c>
      <c r="AW85">
        <f>(($AN$77-$AO$77)/($AO$78-$AO$77))</f>
        <v>0.47826086956521741</v>
      </c>
      <c r="AX85">
        <f>(($AP$76-$AO$77)/($AO$78-$AO$77))</f>
        <v>0.91304347826086951</v>
      </c>
      <c r="AY85">
        <f>(($AQ$75-$AO$77)/($AO$78-$AO$77))</f>
        <v>0.43478260869565216</v>
      </c>
      <c r="AZ85">
        <f>(($AN$77-$AP$75)/($AP$76-$AP$75))</f>
        <v>0.47368421052631576</v>
      </c>
      <c r="BA85">
        <f>(($AO$77-$AP$74)/($AP$75-$AP$74))</f>
        <v>0.92307692307692313</v>
      </c>
      <c r="BB85">
        <f>(($AQ$75-$AP$75)/($AP$76-$AP$75))</f>
        <v>0.42105263157894735</v>
      </c>
      <c r="BC85">
        <f>(($AN$77-$AQ$75)/($AQ$76-$AQ$75))</f>
        <v>3.8461538461538464E-2</v>
      </c>
      <c r="BD85">
        <f>(($AO$78-$AQ$75)/($AQ$76-$AQ$75))</f>
        <v>0.5</v>
      </c>
      <c r="BE85">
        <f>(($AP$76-$AQ$75)/($AQ$76-$AQ$75))</f>
        <v>0.42307692307692307</v>
      </c>
      <c r="BG85">
        <v>3</v>
      </c>
      <c r="BH85">
        <v>502</v>
      </c>
      <c r="BI85">
        <f>($BH$94-$BH$91)/200</f>
        <v>0.125</v>
      </c>
      <c r="BQ85">
        <f>1-(($AO$77-$AN$76)/($AN$77-$AN$76))</f>
        <v>0.47826086956521741</v>
      </c>
      <c r="BR85">
        <f>1-(($AP$75-$AN$76)/($AN$77-$AN$76))</f>
        <v>0.39130434782608692</v>
      </c>
      <c r="BS85">
        <f>1-(($AQ$75-$AN$76)/($AN$77-$AN$76))</f>
        <v>4.3478260869565188E-2</v>
      </c>
      <c r="BT85">
        <f>(($AN$77-$AO$77)/($AO$78-$AO$77))</f>
        <v>0.47826086956521741</v>
      </c>
      <c r="BU85">
        <f>1-(($AP$76-$AO$77)/($AO$78-$AO$77))</f>
        <v>8.6956521739130488E-2</v>
      </c>
      <c r="BV85">
        <f>(($AQ$75-$AO$77)/($AO$78-$AO$77))</f>
        <v>0.43478260869565216</v>
      </c>
      <c r="BW85">
        <f>(($AN$77-$AP$75)/($AP$76-$AP$75))</f>
        <v>0.47368421052631576</v>
      </c>
      <c r="BX85">
        <f>1-(($AO$77-$AP$74)/($AP$75-$AP$74))</f>
        <v>7.6923076923076872E-2</v>
      </c>
      <c r="BY85">
        <f>(($AQ$75-$AP$75)/($AP$76-$AP$75))</f>
        <v>0.42105263157894735</v>
      </c>
      <c r="BZ85">
        <f>(($AN$77-$AQ$75)/($AQ$76-$AQ$75))</f>
        <v>3.8461538461538464E-2</v>
      </c>
      <c r="CA85">
        <f>(($AO$78-$AQ$75)/($AQ$76-$AQ$75))</f>
        <v>0.5</v>
      </c>
      <c r="CB85">
        <f>(($AP$76-$AQ$75)/($AQ$76-$AQ$75))</f>
        <v>0.42307692307692307</v>
      </c>
    </row>
    <row r="86" spans="1:80" x14ac:dyDescent="0.25">
      <c r="A86">
        <v>85</v>
      </c>
      <c r="D86">
        <v>204.63724400000001</v>
      </c>
      <c r="E86" s="2">
        <v>2</v>
      </c>
      <c r="F86">
        <v>216.34789599999999</v>
      </c>
      <c r="G86" s="5">
        <v>3</v>
      </c>
      <c r="P86">
        <v>2</v>
      </c>
      <c r="Q86" t="str">
        <f t="shared" si="2"/>
        <v>23</v>
      </c>
      <c r="R86">
        <v>4</v>
      </c>
      <c r="X86" t="s">
        <v>283</v>
      </c>
      <c r="Y86" t="s">
        <v>264</v>
      </c>
      <c r="AB86" t="s">
        <v>282</v>
      </c>
      <c r="AC86" t="str">
        <f>CONCATENATE($R86,$R87,$R88,$R89)</f>
        <v>4123</v>
      </c>
      <c r="AN86">
        <v>2197</v>
      </c>
      <c r="AO86">
        <v>2184</v>
      </c>
      <c r="AP86">
        <v>2239</v>
      </c>
      <c r="AQ86">
        <v>2255</v>
      </c>
      <c r="AT86">
        <f>(($AO$78-$AN$77)/($AN$78-$AN$77))</f>
        <v>0.52173913043478259</v>
      </c>
      <c r="AU86">
        <f>(($AP$76-$AN$77)/($AN$78-$AN$77))</f>
        <v>0.43478260869565216</v>
      </c>
      <c r="AV86">
        <f>(($AQ$76-$AN$78)/($AN$79-$AN$78))</f>
        <v>0.08</v>
      </c>
      <c r="AW86">
        <f>(($AN$78-$AO$78)/($AO$79-$AO$78))</f>
        <v>0.47826086956521741</v>
      </c>
      <c r="AX86">
        <f>(($AP$77-$AO$79)/($AO$80-$AO$79))</f>
        <v>0.17857142857142858</v>
      </c>
      <c r="AY86">
        <f>(($AQ$76-$AO$78)/($AO$79-$AO$78))</f>
        <v>0.56521739130434778</v>
      </c>
      <c r="AZ86">
        <f>(($AN$78-$AP$76)/($AP$77-$AP$76))</f>
        <v>0.43333333333333335</v>
      </c>
      <c r="BA86">
        <f>(($AO$78-$AP$76)/($AP$77-$AP$76))</f>
        <v>6.6666666666666666E-2</v>
      </c>
      <c r="BB86">
        <f>(($AQ$76-$AP$76)/($AP$77-$AP$76))</f>
        <v>0.5</v>
      </c>
      <c r="BC86">
        <f>(($AN$78-$AQ$75)/($AQ$76-$AQ$75))</f>
        <v>0.92307692307692313</v>
      </c>
      <c r="BD86">
        <f>(($AO$79-$AQ$76)/($AQ$77-$AQ$76))</f>
        <v>0.34482758620689657</v>
      </c>
      <c r="BE86">
        <f>(($AP$77-$AQ$76)/($AQ$77-$AQ$76))</f>
        <v>0.51724137931034486</v>
      </c>
      <c r="BG86">
        <v>4</v>
      </c>
      <c r="BH86">
        <v>511</v>
      </c>
      <c r="BI86">
        <f>($BH$95-$BH$92)/200</f>
        <v>6.5000000000000002E-2</v>
      </c>
      <c r="BQ86">
        <f>1-(($AO$78-$AN$77)/($AN$78-$AN$77))</f>
        <v>0.47826086956521741</v>
      </c>
      <c r="BR86">
        <f>(($AP$76-$AN$77)/($AN$78-$AN$77))</f>
        <v>0.43478260869565216</v>
      </c>
      <c r="BS86">
        <f>(($AQ$76-$AN$78)/($AN$79-$AN$78))</f>
        <v>0.08</v>
      </c>
      <c r="BT86">
        <f>(($AN$78-$AO$78)/($AO$79-$AO$78))</f>
        <v>0.47826086956521741</v>
      </c>
      <c r="BU86">
        <f>(($AP$77-$AO$79)/($AO$80-$AO$79))</f>
        <v>0.17857142857142858</v>
      </c>
      <c r="BV86">
        <f>1-(($AQ$76-$AO$78)/($AO$79-$AO$78))</f>
        <v>0.43478260869565222</v>
      </c>
      <c r="BW86">
        <f>(($AN$78-$AP$76)/($AP$77-$AP$76))</f>
        <v>0.43333333333333335</v>
      </c>
      <c r="BX86">
        <f>(($AO$78-$AP$76)/($AP$77-$AP$76))</f>
        <v>6.6666666666666666E-2</v>
      </c>
      <c r="BY86">
        <f>(($AQ$76-$AP$76)/($AP$77-$AP$76))</f>
        <v>0.5</v>
      </c>
      <c r="BZ86">
        <f>1-(($AN$78-$AQ$75)/($AQ$76-$AQ$75))</f>
        <v>7.6923076923076872E-2</v>
      </c>
      <c r="CA86">
        <f>(($AO$79-$AQ$76)/($AQ$77-$AQ$76))</f>
        <v>0.34482758620689657</v>
      </c>
      <c r="CB86">
        <f>1-(($AP$77-$AQ$76)/($AQ$77-$AQ$76))</f>
        <v>0.48275862068965514</v>
      </c>
    </row>
    <row r="87" spans="1:80" x14ac:dyDescent="0.25">
      <c r="A87">
        <v>86</v>
      </c>
      <c r="D87">
        <v>204.63724400000001</v>
      </c>
      <c r="E87" s="2">
        <v>2</v>
      </c>
      <c r="F87">
        <v>216.34789599999999</v>
      </c>
      <c r="G87" s="5">
        <v>3</v>
      </c>
      <c r="P87">
        <v>2</v>
      </c>
      <c r="Q87" t="str">
        <f t="shared" si="2"/>
        <v>23</v>
      </c>
      <c r="R87">
        <v>1</v>
      </c>
      <c r="X87" t="s">
        <v>283</v>
      </c>
      <c r="Y87" t="s">
        <v>265</v>
      </c>
      <c r="AN87">
        <v>2221</v>
      </c>
      <c r="AO87">
        <v>2208</v>
      </c>
      <c r="AP87">
        <v>2268</v>
      </c>
      <c r="AQ87">
        <v>2285</v>
      </c>
      <c r="AT87">
        <f>(($AO$79-$AN$78)/($AN$79-$AN$78))</f>
        <v>0.48</v>
      </c>
      <c r="AU87">
        <f>(($AP$77-$AN$78)/($AN$79-$AN$78))</f>
        <v>0.68</v>
      </c>
      <c r="AV87">
        <f>(($AQ$77-$AN$79)/($AN$80-$AN$79))</f>
        <v>0.21428571428571427</v>
      </c>
      <c r="AW87">
        <f>(($AN$79-$AO$79)/($AO$80-$AO$79))</f>
        <v>0.4642857142857143</v>
      </c>
      <c r="AX87">
        <f>(($AP$78-$AO$80)/($AO$81-$AO$80))</f>
        <v>0.15384615384615385</v>
      </c>
      <c r="AY87">
        <f>(($AQ$77-$AO$79)/($AO$80-$AO$79))</f>
        <v>0.6785714285714286</v>
      </c>
      <c r="AZ87">
        <f>(($AN$79-$AP$77)/($AP$78-$AP$77))</f>
        <v>0.29629629629629628</v>
      </c>
      <c r="BA87">
        <f>(($AO$79-$AP$76)/($AP$77-$AP$76))</f>
        <v>0.83333333333333337</v>
      </c>
      <c r="BB87">
        <f>(($AQ$77-$AP$77)/($AP$78-$AP$77))</f>
        <v>0.51851851851851849</v>
      </c>
      <c r="BC87">
        <f>(($AN$79-$AQ$76)/($AQ$77-$AQ$76))</f>
        <v>0.7931034482758621</v>
      </c>
      <c r="BD87">
        <f>(($AO$80-$AQ$77)/($AQ$78-$AQ$77))</f>
        <v>0.33333333333333331</v>
      </c>
      <c r="BE87">
        <f>(($AP$78-$AQ$77)/($AQ$78-$AQ$77))</f>
        <v>0.48148148148148145</v>
      </c>
      <c r="BG87">
        <v>1</v>
      </c>
      <c r="BH87">
        <v>512</v>
      </c>
      <c r="BI87">
        <f>($BH$96-$BH$93)/200</f>
        <v>0.1</v>
      </c>
      <c r="BQ87">
        <f>(($AO$79-$AN$78)/($AN$79-$AN$78))</f>
        <v>0.48</v>
      </c>
      <c r="BR87">
        <f>1-(($AP$77-$AN$78)/($AN$79-$AN$78))</f>
        <v>0.31999999999999995</v>
      </c>
      <c r="BS87">
        <f>(($AQ$77-$AN$79)/($AN$80-$AN$79))</f>
        <v>0.21428571428571427</v>
      </c>
      <c r="BT87">
        <f>(($AN$79-$AO$79)/($AO$80-$AO$79))</f>
        <v>0.4642857142857143</v>
      </c>
      <c r="BU87">
        <f>(($AP$78-$AO$80)/($AO$81-$AO$80))</f>
        <v>0.15384615384615385</v>
      </c>
      <c r="BV87">
        <f>1-(($AQ$77-$AO$79)/($AO$80-$AO$79))</f>
        <v>0.3214285714285714</v>
      </c>
      <c r="BW87">
        <f>(($AN$79-$AP$77)/($AP$78-$AP$77))</f>
        <v>0.29629629629629628</v>
      </c>
      <c r="BX87">
        <f>1-(($AO$79-$AP$76)/($AP$77-$AP$76))</f>
        <v>0.16666666666666663</v>
      </c>
      <c r="BY87">
        <f>1-(($AQ$77-$AP$77)/($AP$78-$AP$77))</f>
        <v>0.48148148148148151</v>
      </c>
      <c r="BZ87">
        <f>1-(($AN$79-$AQ$76)/($AQ$77-$AQ$76))</f>
        <v>0.2068965517241379</v>
      </c>
      <c r="CA87">
        <f>(($AO$80-$AQ$77)/($AQ$78-$AQ$77))</f>
        <v>0.33333333333333331</v>
      </c>
      <c r="CB87">
        <f>(($AP$78-$AQ$77)/($AQ$78-$AQ$77))</f>
        <v>0.48148148148148145</v>
      </c>
    </row>
    <row r="88" spans="1:80" x14ac:dyDescent="0.25">
      <c r="A88">
        <v>87</v>
      </c>
      <c r="D88">
        <v>204.63724400000001</v>
      </c>
      <c r="E88" s="2">
        <v>2</v>
      </c>
      <c r="F88">
        <v>216.34789599999999</v>
      </c>
      <c r="G88" s="5">
        <v>3</v>
      </c>
      <c r="P88">
        <v>2</v>
      </c>
      <c r="Q88" t="str">
        <f t="shared" si="2"/>
        <v>23</v>
      </c>
      <c r="R88">
        <v>2</v>
      </c>
      <c r="X88" t="s">
        <v>283</v>
      </c>
      <c r="Y88" t="s">
        <v>266</v>
      </c>
      <c r="AN88">
        <v>2247</v>
      </c>
      <c r="AO88">
        <v>2233</v>
      </c>
      <c r="AP88">
        <v>2301</v>
      </c>
      <c r="AQ88">
        <v>2311</v>
      </c>
      <c r="AT88">
        <f>(($AO$80-$AN$79)/($AN$80-$AN$79))</f>
        <v>0.5357142857142857</v>
      </c>
      <c r="AU88">
        <f>(($AP$78-$AN$79)/($AN$80-$AN$79))</f>
        <v>0.6785714285714286</v>
      </c>
      <c r="AV88">
        <f>(($AQ$78-$AN$80)/($AN$81-$AN$80))</f>
        <v>0.2</v>
      </c>
      <c r="AW88">
        <f>(($AN$80-$AO$80)/($AO$81-$AO$80))</f>
        <v>0.5</v>
      </c>
      <c r="AX88">
        <f>(($AP$79-$AO$81)/($AO$82-$AO$81))</f>
        <v>0.16666666666666666</v>
      </c>
      <c r="AY88">
        <f>(($AQ$78-$AO$80)/($AO$81-$AO$80))</f>
        <v>0.69230769230769229</v>
      </c>
      <c r="AZ88">
        <f>(($AN$80-$AP$78)/($AP$79-$AP$78))</f>
        <v>0.34615384615384615</v>
      </c>
      <c r="BA88">
        <f>(($AO$80-$AP$77)/($AP$78-$AP$77))</f>
        <v>0.85185185185185186</v>
      </c>
      <c r="BB88">
        <f>(($AQ$78-$AP$78)/($AP$79-$AP$78))</f>
        <v>0.53846153846153844</v>
      </c>
      <c r="BC88">
        <f>(($AN$80-$AQ$77)/($AQ$78-$AQ$77))</f>
        <v>0.81481481481481477</v>
      </c>
      <c r="BD88">
        <f>(($AO$81-$AQ$78)/($AQ$79-$AQ$78))</f>
        <v>0.32</v>
      </c>
      <c r="BE88">
        <f>(($AP$79-$AQ$78)/($AQ$79-$AQ$78))</f>
        <v>0.48</v>
      </c>
      <c r="BG88">
        <v>2</v>
      </c>
      <c r="BH88">
        <v>522</v>
      </c>
      <c r="BI88">
        <f>($BH$97-$BH$94)/200</f>
        <v>7.0000000000000007E-2</v>
      </c>
      <c r="BQ88">
        <f>1-(($AO$80-$AN$79)/($AN$80-$AN$79))</f>
        <v>0.4642857142857143</v>
      </c>
      <c r="BR88">
        <f>1-(($AP$78-$AN$79)/($AN$80-$AN$79))</f>
        <v>0.3214285714285714</v>
      </c>
      <c r="BS88">
        <f>(($AQ$78-$AN$80)/($AN$81-$AN$80))</f>
        <v>0.2</v>
      </c>
      <c r="BT88">
        <f>(($AN$80-$AO$80)/($AO$81-$AO$80))</f>
        <v>0.5</v>
      </c>
      <c r="BU88">
        <f>(($AP$79-$AO$81)/($AO$82-$AO$81))</f>
        <v>0.16666666666666666</v>
      </c>
      <c r="BV88">
        <f>1-(($AQ$78-$AO$80)/($AO$81-$AO$80))</f>
        <v>0.30769230769230771</v>
      </c>
      <c r="BW88">
        <f>(($AN$80-$AP$78)/($AP$79-$AP$78))</f>
        <v>0.34615384615384615</v>
      </c>
      <c r="BX88">
        <f>1-(($AO$80-$AP$77)/($AP$78-$AP$77))</f>
        <v>0.14814814814814814</v>
      </c>
      <c r="BY88">
        <f>1-(($AQ$78-$AP$78)/($AP$79-$AP$78))</f>
        <v>0.46153846153846156</v>
      </c>
      <c r="BZ88">
        <f>1-(($AN$80-$AQ$77)/($AQ$78-$AQ$77))</f>
        <v>0.18518518518518523</v>
      </c>
      <c r="CA88">
        <f>(($AO$81-$AQ$78)/($AQ$79-$AQ$78))</f>
        <v>0.32</v>
      </c>
      <c r="CB88">
        <f>(($AP$79-$AQ$78)/($AQ$79-$AQ$78))</f>
        <v>0.48</v>
      </c>
    </row>
    <row r="89" spans="1:80" x14ac:dyDescent="0.25">
      <c r="A89">
        <v>88</v>
      </c>
      <c r="D89">
        <v>204.63724400000001</v>
      </c>
      <c r="E89" s="2">
        <v>2</v>
      </c>
      <c r="F89">
        <v>216.34789599999999</v>
      </c>
      <c r="G89" s="5">
        <v>3</v>
      </c>
      <c r="P89">
        <v>2</v>
      </c>
      <c r="Q89" t="str">
        <f t="shared" si="2"/>
        <v>23</v>
      </c>
      <c r="R89">
        <v>3</v>
      </c>
      <c r="X89" t="s">
        <v>283</v>
      </c>
      <c r="Y89" t="s">
        <v>269</v>
      </c>
      <c r="AN89">
        <v>2293</v>
      </c>
      <c r="AO89">
        <v>2264</v>
      </c>
      <c r="AP89">
        <v>2322</v>
      </c>
      <c r="AQ89">
        <v>2336</v>
      </c>
      <c r="AT89">
        <f>(($AO$81-$AN$80)/($AN$81-$AN$80))</f>
        <v>0.52</v>
      </c>
      <c r="AU89">
        <f>(($AP$79-$AN$80)/($AN$81-$AN$80))</f>
        <v>0.68</v>
      </c>
      <c r="AV89">
        <f>(($AQ$79-$AN$81)/($AN$82-$AN$81))</f>
        <v>0.22727272727272727</v>
      </c>
      <c r="AW89">
        <f>(($AN$81-$AO$81)/($AO$82-$AO$81))</f>
        <v>0.5</v>
      </c>
      <c r="AX89">
        <f>(($AP$80-$AO$82)/($AO$83-$AO$82))</f>
        <v>0.13043478260869565</v>
      </c>
      <c r="AY89">
        <f>(($AQ$79-$AO$81)/($AO$82-$AO$81))</f>
        <v>0.70833333333333337</v>
      </c>
      <c r="AZ89">
        <f>(($AN$81-$AP$79)/($AP$80-$AP$79))</f>
        <v>0.34782608695652173</v>
      </c>
      <c r="BA89">
        <f>(($AO$81-$AP$78)/($AP$79-$AP$78))</f>
        <v>0.84615384615384615</v>
      </c>
      <c r="BB89">
        <f>(($AQ$79-$AP$79)/($AP$80-$AP$79))</f>
        <v>0.56521739130434778</v>
      </c>
      <c r="BC89">
        <f>(($AN$81-$AQ$78)/($AQ$79-$AQ$78))</f>
        <v>0.8</v>
      </c>
      <c r="BD89">
        <f>(($AO$82-$AQ$79)/($AQ$80-$AQ$79))</f>
        <v>0.31818181818181818</v>
      </c>
      <c r="BE89">
        <f>(($AP$80-$AQ$79)/($AQ$80-$AQ$79))</f>
        <v>0.45454545454545453</v>
      </c>
      <c r="BG89">
        <v>3</v>
      </c>
      <c r="BH89">
        <v>524</v>
      </c>
      <c r="BI89">
        <f>($BH$98-$BH$95)/200</f>
        <v>0.115</v>
      </c>
      <c r="BQ89">
        <f>1-(($AO$81-$AN$80)/($AN$81-$AN$80))</f>
        <v>0.48</v>
      </c>
      <c r="BR89">
        <f>1-(($AP$79-$AN$80)/($AN$81-$AN$80))</f>
        <v>0.31999999999999995</v>
      </c>
      <c r="BS89">
        <f>(($AQ$79-$AN$81)/($AN$82-$AN$81))</f>
        <v>0.22727272727272727</v>
      </c>
      <c r="BT89">
        <f>(($AN$81-$AO$81)/($AO$82-$AO$81))</f>
        <v>0.5</v>
      </c>
      <c r="BU89">
        <f>(($AP$80-$AO$82)/($AO$83-$AO$82))</f>
        <v>0.13043478260869565</v>
      </c>
      <c r="BV89">
        <f>1-(($AQ$79-$AO$81)/($AO$82-$AO$81))</f>
        <v>0.29166666666666663</v>
      </c>
      <c r="BW89">
        <f>(($AN$81-$AP$79)/($AP$80-$AP$79))</f>
        <v>0.34782608695652173</v>
      </c>
      <c r="BX89">
        <f>1-(($AO$81-$AP$78)/($AP$79-$AP$78))</f>
        <v>0.15384615384615385</v>
      </c>
      <c r="BY89">
        <f>1-(($AQ$79-$AP$79)/($AP$80-$AP$79))</f>
        <v>0.43478260869565222</v>
      </c>
      <c r="BZ89">
        <f>1-(($AN$81-$AQ$78)/($AQ$79-$AQ$78))</f>
        <v>0.19999999999999996</v>
      </c>
      <c r="CA89">
        <f>(($AO$82-$AQ$79)/($AQ$80-$AQ$79))</f>
        <v>0.31818181818181818</v>
      </c>
      <c r="CB89">
        <f>(($AP$80-$AQ$79)/($AQ$80-$AQ$79))</f>
        <v>0.45454545454545453</v>
      </c>
    </row>
    <row r="90" spans="1:80" x14ac:dyDescent="0.25">
      <c r="A90">
        <v>89</v>
      </c>
      <c r="D90">
        <v>204.63724400000001</v>
      </c>
      <c r="E90" s="2">
        <v>2</v>
      </c>
      <c r="F90">
        <v>216.34789599999999</v>
      </c>
      <c r="G90" s="5">
        <v>3</v>
      </c>
      <c r="P90">
        <v>2</v>
      </c>
      <c r="Q90" t="str">
        <f t="shared" si="2"/>
        <v>23</v>
      </c>
      <c r="R90">
        <v>1</v>
      </c>
      <c r="X90" t="s">
        <v>283</v>
      </c>
      <c r="Y90" t="s">
        <v>264</v>
      </c>
      <c r="AB90" t="s">
        <v>283</v>
      </c>
      <c r="AC90" t="str">
        <f>CONCATENATE($R90,$R91,$R92,$R93)</f>
        <v>1423</v>
      </c>
      <c r="AN90">
        <v>2316</v>
      </c>
      <c r="AO90">
        <v>2278</v>
      </c>
      <c r="AP90">
        <v>2354</v>
      </c>
      <c r="AQ90">
        <v>2367</v>
      </c>
      <c r="AT90">
        <f>(($AO$82-$AN$81)/($AN$82-$AN$81))</f>
        <v>0.54545454545454541</v>
      </c>
      <c r="AU90">
        <f>(($AP$80-$AN$81)/($AN$82-$AN$81))</f>
        <v>0.68181818181818177</v>
      </c>
      <c r="AV90">
        <f>(($AQ$80-$AN$82)/($AN$83-$AN$82))</f>
        <v>0.20833333333333334</v>
      </c>
      <c r="AW90">
        <f>(($AN$82-$AO$82)/($AO$83-$AO$82))</f>
        <v>0.43478260869565216</v>
      </c>
      <c r="AX90">
        <f>(($AP$81-$AO$83)/($AO$84-$AO$83))</f>
        <v>9.0909090909090912E-2</v>
      </c>
      <c r="AY90">
        <f>(($AQ$80-$AO$82)/($AO$83-$AO$82))</f>
        <v>0.65217391304347827</v>
      </c>
      <c r="AZ90">
        <f>(($AN$82-$AP$80)/($AP$81-$AP$80))</f>
        <v>0.31818181818181818</v>
      </c>
      <c r="BA90">
        <f>(($AO$82-$AP$79)/($AP$80-$AP$79))</f>
        <v>0.86956521739130432</v>
      </c>
      <c r="BB90">
        <f>(($AQ$80-$AP$80)/($AP$81-$AP$80))</f>
        <v>0.54545454545454541</v>
      </c>
      <c r="BC90">
        <f>(($AN$82-$AQ$79)/($AQ$80-$AQ$79))</f>
        <v>0.77272727272727271</v>
      </c>
      <c r="BD90">
        <f>(($AO$83-$AQ$80)/($AQ$81-$AQ$80))</f>
        <v>0.36363636363636365</v>
      </c>
      <c r="BE90">
        <f>(($AP$81-$AQ$80)/($AQ$81-$AQ$80))</f>
        <v>0.45454545454545453</v>
      </c>
      <c r="BG90">
        <v>1</v>
      </c>
      <c r="BH90">
        <v>535</v>
      </c>
      <c r="BI90">
        <f>($BH$99-$BH$96)/200</f>
        <v>7.0000000000000007E-2</v>
      </c>
      <c r="BQ90">
        <f>1-(($AO$82-$AN$81)/($AN$82-$AN$81))</f>
        <v>0.45454545454545459</v>
      </c>
      <c r="BR90">
        <f>1-(($AP$80-$AN$81)/($AN$82-$AN$81))</f>
        <v>0.31818181818181823</v>
      </c>
      <c r="BS90">
        <f>(($AQ$80-$AN$82)/($AN$83-$AN$82))</f>
        <v>0.20833333333333334</v>
      </c>
      <c r="BT90">
        <f>(($AN$82-$AO$82)/($AO$83-$AO$82))</f>
        <v>0.43478260869565216</v>
      </c>
      <c r="BU90">
        <f>(($AP$81-$AO$83)/($AO$84-$AO$83))</f>
        <v>9.0909090909090912E-2</v>
      </c>
      <c r="BV90">
        <f>1-(($AQ$80-$AO$82)/($AO$83-$AO$82))</f>
        <v>0.34782608695652173</v>
      </c>
      <c r="BW90">
        <f>(($AN$82-$AP$80)/($AP$81-$AP$80))</f>
        <v>0.31818181818181818</v>
      </c>
      <c r="BX90">
        <f>1-(($AO$82-$AP$79)/($AP$80-$AP$79))</f>
        <v>0.13043478260869568</v>
      </c>
      <c r="BY90">
        <f>1-(($AQ$80-$AP$80)/($AP$81-$AP$80))</f>
        <v>0.45454545454545459</v>
      </c>
      <c r="BZ90">
        <f>1-(($AN$82-$AQ$79)/($AQ$80-$AQ$79))</f>
        <v>0.22727272727272729</v>
      </c>
      <c r="CA90">
        <f>(($AO$83-$AQ$80)/($AQ$81-$AQ$80))</f>
        <v>0.36363636363636365</v>
      </c>
      <c r="CB90">
        <f>(($AP$81-$AQ$80)/($AQ$81-$AQ$80))</f>
        <v>0.45454545454545453</v>
      </c>
    </row>
    <row r="91" spans="1:80" x14ac:dyDescent="0.25">
      <c r="A91">
        <v>90</v>
      </c>
      <c r="D91">
        <v>204.63724400000001</v>
      </c>
      <c r="E91" s="2">
        <v>2</v>
      </c>
      <c r="F91">
        <v>215.057005</v>
      </c>
      <c r="G91" s="5">
        <v>3</v>
      </c>
      <c r="P91">
        <v>2</v>
      </c>
      <c r="Q91" t="str">
        <f t="shared" si="2"/>
        <v>23</v>
      </c>
      <c r="R91">
        <v>4</v>
      </c>
      <c r="X91" t="s">
        <v>283</v>
      </c>
      <c r="Y91" t="s">
        <v>265</v>
      </c>
      <c r="AN91">
        <v>2344</v>
      </c>
      <c r="AO91">
        <v>2303</v>
      </c>
      <c r="AP91">
        <v>2382</v>
      </c>
      <c r="AQ91">
        <v>2399</v>
      </c>
      <c r="AT91">
        <f>(($AO$83-$AN$82)/($AN$83-$AN$82))</f>
        <v>0.54166666666666663</v>
      </c>
      <c r="AU91">
        <f>(($AP$81-$AN$82)/($AN$83-$AN$82))</f>
        <v>0.625</v>
      </c>
      <c r="AV91">
        <f>(($AQ$81-$AN$83)/($AN$84-$AN$83))</f>
        <v>0.13636363636363635</v>
      </c>
      <c r="AW91">
        <f>(($AN$83-$AO$83)/($AO$84-$AO$83))</f>
        <v>0.5</v>
      </c>
      <c r="AX91">
        <f>(($AP$82-$AO$84)/($AO$85-$AO$84))</f>
        <v>0.18181818181818182</v>
      </c>
      <c r="AY91">
        <f>(($AQ$81-$AO$83)/($AO$84-$AO$83))</f>
        <v>0.63636363636363635</v>
      </c>
      <c r="AZ91">
        <f>(($AN$83-$AP$81)/($AP$82-$AP$81))</f>
        <v>0.375</v>
      </c>
      <c r="BA91">
        <f>(($AO$83-$AP$80)/($AP$81-$AP$80))</f>
        <v>0.90909090909090906</v>
      </c>
      <c r="BB91">
        <f>(($AQ$81-$AP$81)/($AP$82-$AP$81))</f>
        <v>0.5</v>
      </c>
      <c r="BC91">
        <f>(($AN$83-$AQ$80)/($AQ$81-$AQ$80))</f>
        <v>0.86363636363636365</v>
      </c>
      <c r="BD91">
        <f>(($AO$84-$AQ$81)/($AQ$82-$AQ$81))</f>
        <v>0.36363636363636365</v>
      </c>
      <c r="BE91">
        <f>(($AP$82-$AQ$81)/($AQ$82-$AQ$81))</f>
        <v>0.54545454545454541</v>
      </c>
      <c r="BG91">
        <v>4</v>
      </c>
      <c r="BH91">
        <v>535</v>
      </c>
      <c r="BI91">
        <f>($BH$100-$BH$97)/200</f>
        <v>0.105</v>
      </c>
      <c r="BQ91">
        <f>1-(($AO$83-$AN$82)/($AN$83-$AN$82))</f>
        <v>0.45833333333333337</v>
      </c>
      <c r="BR91">
        <f>1-(($AP$81-$AN$82)/($AN$83-$AN$82))</f>
        <v>0.375</v>
      </c>
      <c r="BS91">
        <f>(($AQ$81-$AN$83)/($AN$84-$AN$83))</f>
        <v>0.13636363636363635</v>
      </c>
      <c r="BT91">
        <f>(($AN$83-$AO$83)/($AO$84-$AO$83))</f>
        <v>0.5</v>
      </c>
      <c r="BU91">
        <f>(($AP$82-$AO$84)/($AO$85-$AO$84))</f>
        <v>0.18181818181818182</v>
      </c>
      <c r="BV91">
        <f>1-(($AQ$81-$AO$83)/($AO$84-$AO$83))</f>
        <v>0.36363636363636365</v>
      </c>
      <c r="BW91">
        <f>(($AN$83-$AP$81)/($AP$82-$AP$81))</f>
        <v>0.375</v>
      </c>
      <c r="BX91">
        <f>1-(($AO$83-$AP$80)/($AP$81-$AP$80))</f>
        <v>9.0909090909090939E-2</v>
      </c>
      <c r="BY91">
        <f>(($AQ$81-$AP$81)/($AP$82-$AP$81))</f>
        <v>0.5</v>
      </c>
      <c r="BZ91">
        <f>1-(($AN$83-$AQ$80)/($AQ$81-$AQ$80))</f>
        <v>0.13636363636363635</v>
      </c>
      <c r="CA91">
        <f>(($AO$84-$AQ$81)/($AQ$82-$AQ$81))</f>
        <v>0.36363636363636365</v>
      </c>
      <c r="CB91">
        <f>1-(($AP$82-$AQ$81)/($AQ$82-$AQ$81))</f>
        <v>0.45454545454545459</v>
      </c>
    </row>
    <row r="92" spans="1:80" x14ac:dyDescent="0.25">
      <c r="A92">
        <v>91</v>
      </c>
      <c r="D92">
        <v>204.63724400000001</v>
      </c>
      <c r="E92" s="2">
        <v>2</v>
      </c>
      <c r="F92">
        <v>216.32540599999999</v>
      </c>
      <c r="G92" s="5">
        <v>3</v>
      </c>
      <c r="P92">
        <v>2</v>
      </c>
      <c r="Q92" t="str">
        <f t="shared" si="2"/>
        <v>23</v>
      </c>
      <c r="R92">
        <v>2</v>
      </c>
      <c r="X92" t="s">
        <v>283</v>
      </c>
      <c r="Y92" t="s">
        <v>266</v>
      </c>
      <c r="AN92">
        <v>2377</v>
      </c>
      <c r="AO92">
        <v>2327</v>
      </c>
      <c r="AP92">
        <v>2413</v>
      </c>
      <c r="AQ92">
        <v>2429</v>
      </c>
      <c r="AT92">
        <f>(($AO$84-$AN$83)/($AN$84-$AN$83))</f>
        <v>0.5</v>
      </c>
      <c r="AU92">
        <f>(($AP$82-$AN$83)/($AN$84-$AN$83))</f>
        <v>0.68181818181818177</v>
      </c>
      <c r="AV92">
        <f>(($AQ$82-$AN$84)/($AN$85-$AN$84))</f>
        <v>0.13043478260869565</v>
      </c>
      <c r="AW92">
        <f>(($AN$84-$AO$84)/($AO$85-$AO$84))</f>
        <v>0.5</v>
      </c>
      <c r="AX92">
        <f>(($AP$83-$AO$85)/($AO$86-$AO$85))</f>
        <v>0.23809523809523808</v>
      </c>
      <c r="AY92">
        <f>(($AQ$82-$AO$84)/($AO$85-$AO$84))</f>
        <v>0.63636363636363635</v>
      </c>
      <c r="AZ92">
        <f>(($AN$84-$AP$82)/($AP$83-$AP$82))</f>
        <v>0.30434782608695654</v>
      </c>
      <c r="BA92">
        <f>(($AO$84-$AP$81)/($AP$82-$AP$81))</f>
        <v>0.83333333333333337</v>
      </c>
      <c r="BB92">
        <f>(($AQ$82-$AP$82)/($AP$83-$AP$82))</f>
        <v>0.43478260869565216</v>
      </c>
      <c r="BC92">
        <f>(($AN$84-$AQ$81)/($AQ$82-$AQ$81))</f>
        <v>0.86363636363636365</v>
      </c>
      <c r="BD92">
        <f>(($AO$85-$AQ$82)/($AQ$83-$AQ$82))</f>
        <v>0.4</v>
      </c>
      <c r="BE92">
        <f>(($AP$83-$AQ$82)/($AQ$83-$AQ$82))</f>
        <v>0.65</v>
      </c>
      <c r="BG92">
        <v>2</v>
      </c>
      <c r="BH92">
        <v>547</v>
      </c>
      <c r="BI92">
        <f>($BH$101-$BH$98)/200</f>
        <v>7.4999999999999997E-2</v>
      </c>
      <c r="BQ92">
        <f>(($AO$84-$AN$83)/($AN$84-$AN$83))</f>
        <v>0.5</v>
      </c>
      <c r="BR92">
        <f>1-(($AP$82-$AN$83)/($AN$84-$AN$83))</f>
        <v>0.31818181818181823</v>
      </c>
      <c r="BS92">
        <f>(($AQ$82-$AN$84)/($AN$85-$AN$84))</f>
        <v>0.13043478260869565</v>
      </c>
      <c r="BT92">
        <f>(($AN$84-$AO$84)/($AO$85-$AO$84))</f>
        <v>0.5</v>
      </c>
      <c r="BU92">
        <f>(($AP$83-$AO$85)/($AO$86-$AO$85))</f>
        <v>0.23809523809523808</v>
      </c>
      <c r="BV92">
        <f>1-(($AQ$82-$AO$84)/($AO$85-$AO$84))</f>
        <v>0.36363636363636365</v>
      </c>
      <c r="BW92">
        <f>(($AN$84-$AP$82)/($AP$83-$AP$82))</f>
        <v>0.30434782608695654</v>
      </c>
      <c r="BX92">
        <f>1-(($AO$84-$AP$81)/($AP$82-$AP$81))</f>
        <v>0.16666666666666663</v>
      </c>
      <c r="BY92">
        <f>(($AQ$82-$AP$82)/($AP$83-$AP$82))</f>
        <v>0.43478260869565216</v>
      </c>
      <c r="BZ92">
        <f>1-(($AN$84-$AQ$81)/($AQ$82-$AQ$81))</f>
        <v>0.13636363636363635</v>
      </c>
      <c r="CA92">
        <f>(($AO$85-$AQ$82)/($AQ$83-$AQ$82))</f>
        <v>0.4</v>
      </c>
      <c r="CB92">
        <f>1-(($AP$83-$AQ$82)/($AQ$83-$AQ$82))</f>
        <v>0.35</v>
      </c>
    </row>
    <row r="93" spans="1:80" x14ac:dyDescent="0.25">
      <c r="A93">
        <v>92</v>
      </c>
      <c r="D93">
        <v>204.63724400000001</v>
      </c>
      <c r="E93" s="2">
        <v>2</v>
      </c>
      <c r="F93">
        <v>216.32540599999999</v>
      </c>
      <c r="G93" s="5">
        <v>3</v>
      </c>
      <c r="P93">
        <v>2</v>
      </c>
      <c r="Q93" t="str">
        <f t="shared" si="2"/>
        <v>23</v>
      </c>
      <c r="R93">
        <v>3</v>
      </c>
      <c r="X93" t="s">
        <v>283</v>
      </c>
      <c r="Y93" t="s">
        <v>269</v>
      </c>
      <c r="AN93">
        <v>2404</v>
      </c>
      <c r="AO93">
        <v>2357</v>
      </c>
      <c r="AP93">
        <v>2442</v>
      </c>
      <c r="AQ93">
        <v>2455</v>
      </c>
      <c r="AT93">
        <f>(($AO$85-$AN$84)/($AN$85-$AN$84))</f>
        <v>0.47826086956521741</v>
      </c>
      <c r="AU93">
        <f>(($AP$83-$AN$84)/($AN$85-$AN$84))</f>
        <v>0.69565217391304346</v>
      </c>
      <c r="AV93">
        <f>(($AQ$83-$AN$85)/($AN$86-$AN$85))</f>
        <v>0</v>
      </c>
      <c r="AW93">
        <f>(($AN$85-$AO$85)/($AO$86-$AO$85))</f>
        <v>0.5714285714285714</v>
      </c>
      <c r="AX93">
        <f>(($AP$84-$AO$86)/($AO$87-$AO$86))</f>
        <v>0.125</v>
      </c>
      <c r="AY93">
        <f>(($AQ$83-$AO$85)/($AO$86-$AO$85))</f>
        <v>0.5714285714285714</v>
      </c>
      <c r="AZ93">
        <f>(($AN$85-$AP$83)/($AP$84-$AP$83))</f>
        <v>0.36842105263157893</v>
      </c>
      <c r="BA93">
        <f>(($AO$85-$AP$82)/($AP$83-$AP$82))</f>
        <v>0.78260869565217395</v>
      </c>
      <c r="BB93">
        <f>(($AQ$83-$AP$83)/($AP$84-$AP$83))</f>
        <v>0.36842105263157893</v>
      </c>
      <c r="BC93">
        <f>(($AN$85-$AQ$83)/($AQ$84-$AQ$83))</f>
        <v>0</v>
      </c>
      <c r="BD93">
        <f>(($AO$86-$AQ$83)/($AQ$84-$AQ$83))</f>
        <v>0.33333333333333331</v>
      </c>
      <c r="BE93">
        <f>(($AP$84-$AQ$83)/($AQ$84-$AQ$83))</f>
        <v>0.44444444444444442</v>
      </c>
      <c r="BG93">
        <v>3</v>
      </c>
      <c r="BH93">
        <v>550</v>
      </c>
      <c r="BI93">
        <f>($BH$102-$BH$99)/200</f>
        <v>0.115</v>
      </c>
      <c r="BQ93">
        <f>(($AO$85-$AN$84)/($AN$85-$AN$84))</f>
        <v>0.47826086956521741</v>
      </c>
      <c r="BR93">
        <f>1-(($AP$83-$AN$84)/($AN$85-$AN$84))</f>
        <v>0.30434782608695654</v>
      </c>
      <c r="BS93">
        <f>(($AQ$83-$AN$85)/($AN$86-$AN$85))</f>
        <v>0</v>
      </c>
      <c r="BT93">
        <f>1-(($AN$85-$AO$85)/($AO$86-$AO$85))</f>
        <v>0.4285714285714286</v>
      </c>
      <c r="BU93">
        <f>(($AP$84-$AO$86)/($AO$87-$AO$86))</f>
        <v>0.125</v>
      </c>
      <c r="BV93">
        <f>1-(($AQ$83-$AO$85)/($AO$86-$AO$85))</f>
        <v>0.4285714285714286</v>
      </c>
      <c r="BW93">
        <f>(($AN$85-$AP$83)/($AP$84-$AP$83))</f>
        <v>0.36842105263157893</v>
      </c>
      <c r="BX93">
        <f>1-(($AO$85-$AP$82)/($AP$83-$AP$82))</f>
        <v>0.21739130434782605</v>
      </c>
      <c r="BY93">
        <f>(($AQ$83-$AP$83)/($AP$84-$AP$83))</f>
        <v>0.36842105263157893</v>
      </c>
      <c r="BZ93">
        <f>(($AN$85-$AQ$83)/($AQ$84-$AQ$83))</f>
        <v>0</v>
      </c>
      <c r="CA93">
        <f>(($AO$86-$AQ$83)/($AQ$84-$AQ$83))</f>
        <v>0.33333333333333331</v>
      </c>
      <c r="CB93">
        <f>(($AP$84-$AQ$83)/($AQ$84-$AQ$83))</f>
        <v>0.44444444444444442</v>
      </c>
    </row>
    <row r="94" spans="1:80" x14ac:dyDescent="0.25">
      <c r="A94">
        <v>93</v>
      </c>
      <c r="B94">
        <v>197.031744</v>
      </c>
      <c r="C94" s="4">
        <v>1</v>
      </c>
      <c r="D94">
        <v>204.61528200000001</v>
      </c>
      <c r="E94" s="2">
        <v>2</v>
      </c>
      <c r="I94" s="3" t="s">
        <v>233</v>
      </c>
      <c r="N94">
        <v>207.64934399999999</v>
      </c>
      <c r="O94">
        <v>93</v>
      </c>
      <c r="P94">
        <v>3</v>
      </c>
      <c r="Q94" t="str">
        <f t="shared" si="2"/>
        <v>124D</v>
      </c>
      <c r="R94">
        <v>1</v>
      </c>
      <c r="X94" t="s">
        <v>283</v>
      </c>
      <c r="Y94" t="s">
        <v>264</v>
      </c>
      <c r="AB94" t="s">
        <v>283</v>
      </c>
      <c r="AC94" t="str">
        <f>CONCATENATE($R94,$R95,$R96,$R97)</f>
        <v>1423</v>
      </c>
      <c r="AN94">
        <v>2428</v>
      </c>
      <c r="AO94">
        <v>2391</v>
      </c>
      <c r="AP94">
        <v>2469</v>
      </c>
      <c r="AQ94">
        <v>2480</v>
      </c>
      <c r="AT94">
        <f>(($AO$86-$AN$85)/($AN$86-$AN$85))</f>
        <v>0.40909090909090912</v>
      </c>
      <c r="AU94">
        <f>(($AP$84-$AN$85)/($AN$86-$AN$85))</f>
        <v>0.54545454545454541</v>
      </c>
      <c r="AV94">
        <f>(($AQ$84-$AN$86)/($AN$87-$AN$86))</f>
        <v>0.20833333333333334</v>
      </c>
      <c r="AW94">
        <f>(($AN$86-$AO$86)/($AO$87-$AO$86))</f>
        <v>0.54166666666666663</v>
      </c>
      <c r="AX94">
        <f>(($AP$85-$AO$87)/($AO$88-$AO$87))</f>
        <v>0.16</v>
      </c>
      <c r="AY94">
        <f>(($AQ$84-$AO$86)/($AO$87-$AO$86))</f>
        <v>0.75</v>
      </c>
      <c r="AZ94">
        <f>(($AN$86-$AP$84)/($AP$85-$AP$84))</f>
        <v>0.4</v>
      </c>
      <c r="BA94">
        <f>(($AO$86-$AP$83)/($AP$84-$AP$83))</f>
        <v>0.84210526315789469</v>
      </c>
      <c r="BB94">
        <f>(($AQ$84-$AP$84)/($AP$85-$AP$84))</f>
        <v>0.6</v>
      </c>
      <c r="BC94">
        <f>(($AN$86-$AQ$83)/($AQ$84-$AQ$83))</f>
        <v>0.81481481481481477</v>
      </c>
      <c r="BD94">
        <f>(($AO$87-$AQ$84)/($AQ$85-$AQ$84))</f>
        <v>0.24</v>
      </c>
      <c r="BE94">
        <f>(($AP$85-$AQ$84)/($AQ$85-$AQ$84))</f>
        <v>0.4</v>
      </c>
      <c r="BG94">
        <v>1</v>
      </c>
      <c r="BH94">
        <v>560</v>
      </c>
      <c r="BI94">
        <f>($BH$103-$BH$100)/200</f>
        <v>7.0000000000000007E-2</v>
      </c>
      <c r="BQ94">
        <f>(($AO$86-$AN$85)/($AN$86-$AN$85))</f>
        <v>0.40909090909090912</v>
      </c>
      <c r="BR94">
        <f>1-(($AP$84-$AN$85)/($AN$86-$AN$85))</f>
        <v>0.45454545454545459</v>
      </c>
      <c r="BS94">
        <f>(($AQ$84-$AN$86)/($AN$87-$AN$86))</f>
        <v>0.20833333333333334</v>
      </c>
      <c r="BT94">
        <f>1-(($AN$86-$AO$86)/($AO$87-$AO$86))</f>
        <v>0.45833333333333337</v>
      </c>
      <c r="BU94">
        <f>(($AP$85-$AO$87)/($AO$88-$AO$87))</f>
        <v>0.16</v>
      </c>
      <c r="BV94">
        <f>1-(($AQ$84-$AO$86)/($AO$87-$AO$86))</f>
        <v>0.25</v>
      </c>
      <c r="BW94">
        <f>(($AN$86-$AP$84)/($AP$85-$AP$84))</f>
        <v>0.4</v>
      </c>
      <c r="BX94">
        <f>1-(($AO$86-$AP$83)/($AP$84-$AP$83))</f>
        <v>0.15789473684210531</v>
      </c>
      <c r="BY94">
        <f>1-(($AQ$84-$AP$84)/($AP$85-$AP$84))</f>
        <v>0.4</v>
      </c>
      <c r="BZ94">
        <f>1-(($AN$86-$AQ$83)/($AQ$84-$AQ$83))</f>
        <v>0.18518518518518523</v>
      </c>
      <c r="CA94">
        <f>(($AO$87-$AQ$84)/($AQ$85-$AQ$84))</f>
        <v>0.24</v>
      </c>
      <c r="CB94">
        <f>(($AP$85-$AQ$84)/($AQ$85-$AQ$84))</f>
        <v>0.4</v>
      </c>
    </row>
    <row r="95" spans="1:80" x14ac:dyDescent="0.25">
      <c r="A95">
        <v>94</v>
      </c>
      <c r="B95">
        <v>197.20151799999999</v>
      </c>
      <c r="C95" s="4">
        <v>1</v>
      </c>
      <c r="I95" s="3" t="s">
        <v>233</v>
      </c>
      <c r="N95">
        <v>207.57236</v>
      </c>
      <c r="P95">
        <v>2</v>
      </c>
      <c r="Q95" t="str">
        <f t="shared" si="2"/>
        <v>14D</v>
      </c>
      <c r="R95">
        <v>4</v>
      </c>
      <c r="X95" t="s">
        <v>283</v>
      </c>
      <c r="Y95" t="s">
        <v>265</v>
      </c>
      <c r="AN95">
        <v>2453</v>
      </c>
      <c r="AO95">
        <v>2416</v>
      </c>
      <c r="AP95">
        <v>2492</v>
      </c>
      <c r="AQ95">
        <v>2507</v>
      </c>
      <c r="AT95">
        <f>(($AO$87-$AN$86)/($AN$87-$AN$86))</f>
        <v>0.45833333333333331</v>
      </c>
      <c r="AU95">
        <f>(($AP$85-$AN$86)/($AN$87-$AN$86))</f>
        <v>0.625</v>
      </c>
      <c r="AV95">
        <f>(($AQ$85-$AN$87)/($AN$88-$AN$87))</f>
        <v>0.23076923076923078</v>
      </c>
      <c r="AW95">
        <f>(($AN$87-$AO$87)/($AO$88-$AO$87))</f>
        <v>0.52</v>
      </c>
      <c r="AX95">
        <f>(($AP$86-$AO$88)/($AO$89-$AO$88))</f>
        <v>0.19354838709677419</v>
      </c>
      <c r="AY95">
        <f>(($AQ$85-$AO$87)/($AO$88-$AO$87))</f>
        <v>0.76</v>
      </c>
      <c r="AZ95">
        <f>(($AN$87-$AP$85)/($AP$86-$AP$85))</f>
        <v>0.33333333333333331</v>
      </c>
      <c r="BA95">
        <f>(($AO$87-$AP$84)/($AP$85-$AP$84))</f>
        <v>0.84</v>
      </c>
      <c r="BB95">
        <f>(($AQ$85-$AP$85)/($AP$86-$AP$85))</f>
        <v>0.55555555555555558</v>
      </c>
      <c r="BC95">
        <f>(($AN$87-$AQ$84)/($AQ$85-$AQ$84))</f>
        <v>0.76</v>
      </c>
      <c r="BD95">
        <f>(($AO$88-$AQ$85)/($AQ$86-$AQ$85))</f>
        <v>0.21428571428571427</v>
      </c>
      <c r="BE95">
        <f>(($AP$86-$AQ$85)/($AQ$86-$AQ$85))</f>
        <v>0.42857142857142855</v>
      </c>
      <c r="BG95">
        <v>4</v>
      </c>
      <c r="BH95">
        <v>560</v>
      </c>
      <c r="BI95">
        <f>($BH$104-$BH$101)/200</f>
        <v>0.105</v>
      </c>
      <c r="BQ95">
        <f>(($AO$87-$AN$86)/($AN$87-$AN$86))</f>
        <v>0.45833333333333331</v>
      </c>
      <c r="BR95">
        <f>1-(($AP$85-$AN$86)/($AN$87-$AN$86))</f>
        <v>0.375</v>
      </c>
      <c r="BS95">
        <f>(($AQ$85-$AN$87)/($AN$88-$AN$87))</f>
        <v>0.23076923076923078</v>
      </c>
      <c r="BT95">
        <f>1-(($AN$87-$AO$87)/($AO$88-$AO$87))</f>
        <v>0.48</v>
      </c>
      <c r="BU95">
        <f>(($AP$86-$AO$88)/($AO$89-$AO$88))</f>
        <v>0.19354838709677419</v>
      </c>
      <c r="BV95">
        <f>1-(($AQ$85-$AO$87)/($AO$88-$AO$87))</f>
        <v>0.24</v>
      </c>
      <c r="BW95">
        <f>(($AN$87-$AP$85)/($AP$86-$AP$85))</f>
        <v>0.33333333333333331</v>
      </c>
      <c r="BX95">
        <f>1-(($AO$87-$AP$84)/($AP$85-$AP$84))</f>
        <v>0.16000000000000003</v>
      </c>
      <c r="BY95">
        <f>1-(($AQ$85-$AP$85)/($AP$86-$AP$85))</f>
        <v>0.44444444444444442</v>
      </c>
      <c r="BZ95">
        <f>1-(($AN$87-$AQ$84)/($AQ$85-$AQ$84))</f>
        <v>0.24</v>
      </c>
      <c r="CA95">
        <f>(($AO$88-$AQ$85)/($AQ$86-$AQ$85))</f>
        <v>0.21428571428571427</v>
      </c>
      <c r="CB95">
        <f>(($AP$86-$AQ$85)/($AQ$86-$AQ$85))</f>
        <v>0.42857142857142855</v>
      </c>
    </row>
    <row r="96" spans="1:80" x14ac:dyDescent="0.25">
      <c r="A96">
        <v>95</v>
      </c>
      <c r="B96">
        <v>197.20151799999999</v>
      </c>
      <c r="C96" s="4">
        <v>1</v>
      </c>
      <c r="I96" s="3" t="s">
        <v>233</v>
      </c>
      <c r="N96">
        <v>207.57236</v>
      </c>
      <c r="P96">
        <v>2</v>
      </c>
      <c r="Q96" t="str">
        <f t="shared" si="2"/>
        <v>14D</v>
      </c>
      <c r="R96">
        <v>2</v>
      </c>
      <c r="X96" t="s">
        <v>283</v>
      </c>
      <c r="Y96" t="s">
        <v>266</v>
      </c>
      <c r="AN96">
        <v>2481</v>
      </c>
      <c r="AO96">
        <v>2441</v>
      </c>
      <c r="AP96">
        <v>2519</v>
      </c>
      <c r="AQ96">
        <v>2535</v>
      </c>
      <c r="AT96">
        <f>(($AO$88-$AN$87)/($AN$88-$AN$87))</f>
        <v>0.46153846153846156</v>
      </c>
      <c r="AU96">
        <f>(($AP$86-$AN$87)/($AN$88-$AN$87))</f>
        <v>0.69230769230769229</v>
      </c>
      <c r="AW96">
        <f>(($AN$88-$AO$88)/($AO$89-$AO$88))</f>
        <v>0.45161290322580644</v>
      </c>
      <c r="AY96">
        <f>(($AQ$86-$AO$88)/($AO$89-$AO$88))</f>
        <v>0.70967741935483875</v>
      </c>
      <c r="AZ96">
        <f>(($AN$88-$AP$86)/($AP$87-$AP$86))</f>
        <v>0.27586206896551724</v>
      </c>
      <c r="BA96">
        <f>(($AO$88-$AP$85)/($AP$86-$AP$85))</f>
        <v>0.77777777777777779</v>
      </c>
      <c r="BB96">
        <f>(($AQ$86-$AP$86)/($AP$87-$AP$86))</f>
        <v>0.55172413793103448</v>
      </c>
      <c r="BC96">
        <f>(($AN$88-$AQ$85)/($AQ$86-$AQ$85))</f>
        <v>0.7142857142857143</v>
      </c>
      <c r="BG96">
        <v>2</v>
      </c>
      <c r="BH96">
        <v>570</v>
      </c>
      <c r="BI96">
        <f>($BH$105-$BH$102)/200</f>
        <v>7.4999999999999997E-2</v>
      </c>
      <c r="BQ96">
        <f>(($AO$88-$AN$87)/($AN$88-$AN$87))</f>
        <v>0.46153846153846156</v>
      </c>
      <c r="BR96">
        <f>1-(($AP$86-$AN$87)/($AN$88-$AN$87))</f>
        <v>0.30769230769230771</v>
      </c>
      <c r="BT96">
        <f>(($AN$88-$AO$88)/($AO$89-$AO$88))</f>
        <v>0.45161290322580644</v>
      </c>
      <c r="BV96">
        <f>1-(($AQ$86-$AO$88)/($AO$89-$AO$88))</f>
        <v>0.29032258064516125</v>
      </c>
      <c r="BW96">
        <f>(($AN$88-$AP$86)/($AP$87-$AP$86))</f>
        <v>0.27586206896551724</v>
      </c>
      <c r="BX96">
        <f>1-(($AO$88-$AP$85)/($AP$86-$AP$85))</f>
        <v>0.22222222222222221</v>
      </c>
      <c r="BY96">
        <f>1-(($AQ$86-$AP$86)/($AP$87-$AP$86))</f>
        <v>0.44827586206896552</v>
      </c>
      <c r="BZ96">
        <f>1-(($AN$88-$AQ$85)/($AQ$86-$AQ$85))</f>
        <v>0.2857142857142857</v>
      </c>
    </row>
    <row r="97" spans="1:80" x14ac:dyDescent="0.25">
      <c r="A97">
        <v>96</v>
      </c>
      <c r="B97">
        <v>197.20151799999999</v>
      </c>
      <c r="C97" s="4">
        <v>1</v>
      </c>
      <c r="I97" s="3" t="s">
        <v>233</v>
      </c>
      <c r="N97">
        <v>207.57236</v>
      </c>
      <c r="P97">
        <v>2</v>
      </c>
      <c r="Q97" t="str">
        <f t="shared" si="2"/>
        <v>14D</v>
      </c>
      <c r="R97">
        <v>3</v>
      </c>
      <c r="X97" t="s">
        <v>283</v>
      </c>
      <c r="Y97" t="s">
        <v>269</v>
      </c>
      <c r="AN97">
        <v>2504</v>
      </c>
      <c r="AO97">
        <v>2466</v>
      </c>
      <c r="AP97">
        <v>2545</v>
      </c>
      <c r="AQ97">
        <v>2560</v>
      </c>
      <c r="BA97">
        <f>(($AO$89-$AP$86)/($AP$87-$AP$86))</f>
        <v>0.86206896551724133</v>
      </c>
      <c r="BG97">
        <v>3</v>
      </c>
      <c r="BH97">
        <v>574</v>
      </c>
      <c r="BI97">
        <f>($BH$106-$BH$103)/200</f>
        <v>0.11</v>
      </c>
      <c r="BX97">
        <f>1-(($AO$89-$AP$86)/($AP$87-$AP$86))</f>
        <v>0.13793103448275867</v>
      </c>
    </row>
    <row r="98" spans="1:80" x14ac:dyDescent="0.25">
      <c r="A98">
        <v>97</v>
      </c>
      <c r="B98">
        <v>197.20151799999999</v>
      </c>
      <c r="C98" s="4">
        <v>1</v>
      </c>
      <c r="I98" s="3" t="s">
        <v>233</v>
      </c>
      <c r="N98">
        <v>207.57236</v>
      </c>
      <c r="P98">
        <v>2</v>
      </c>
      <c r="Q98" t="str">
        <f t="shared" si="2"/>
        <v>14D</v>
      </c>
      <c r="R98">
        <v>1</v>
      </c>
      <c r="X98" t="s">
        <v>283</v>
      </c>
      <c r="Y98" t="s">
        <v>264</v>
      </c>
      <c r="AB98" t="s">
        <v>283</v>
      </c>
      <c r="AC98" t="str">
        <f>CONCATENATE($R98,$R99,$R100,$R101)</f>
        <v>1423</v>
      </c>
      <c r="AN98">
        <v>2530</v>
      </c>
      <c r="AO98">
        <v>2490</v>
      </c>
      <c r="AP98">
        <v>2572</v>
      </c>
      <c r="AQ98">
        <v>2583</v>
      </c>
      <c r="BG98">
        <v>1</v>
      </c>
      <c r="BH98">
        <v>583</v>
      </c>
      <c r="BI98">
        <f>($BH$107-$BH$104)/200</f>
        <v>7.0000000000000007E-2</v>
      </c>
    </row>
    <row r="99" spans="1:80" x14ac:dyDescent="0.25">
      <c r="A99">
        <v>98</v>
      </c>
      <c r="B99">
        <v>197.20151799999999</v>
      </c>
      <c r="C99" s="4">
        <v>1</v>
      </c>
      <c r="I99" s="3" t="s">
        <v>233</v>
      </c>
      <c r="N99">
        <v>207.57236</v>
      </c>
      <c r="P99">
        <v>2</v>
      </c>
      <c r="Q99" t="str">
        <f t="shared" si="2"/>
        <v>14D</v>
      </c>
      <c r="R99">
        <v>4</v>
      </c>
      <c r="X99" t="s">
        <v>283</v>
      </c>
      <c r="Y99" t="s">
        <v>265</v>
      </c>
      <c r="AN99">
        <v>2556</v>
      </c>
      <c r="AO99">
        <v>2519</v>
      </c>
      <c r="AP99">
        <v>2598</v>
      </c>
      <c r="AQ99">
        <v>2610</v>
      </c>
      <c r="BG99">
        <v>4</v>
      </c>
      <c r="BH99">
        <v>584</v>
      </c>
      <c r="BI99">
        <f>($BH$108-$BH$105)/200</f>
        <v>0.1</v>
      </c>
    </row>
    <row r="100" spans="1:80" x14ac:dyDescent="0.25">
      <c r="A100">
        <v>99</v>
      </c>
      <c r="B100">
        <v>197.20151799999999</v>
      </c>
      <c r="C100" s="4">
        <v>1</v>
      </c>
      <c r="I100" s="3" t="s">
        <v>233</v>
      </c>
      <c r="N100">
        <v>207.57236</v>
      </c>
      <c r="P100">
        <v>2</v>
      </c>
      <c r="Q100" t="str">
        <f t="shared" si="2"/>
        <v>14D</v>
      </c>
      <c r="R100">
        <v>2</v>
      </c>
      <c r="X100" t="s">
        <v>283</v>
      </c>
      <c r="Y100" t="s">
        <v>266</v>
      </c>
      <c r="AN100">
        <v>2581</v>
      </c>
      <c r="AO100">
        <v>2544</v>
      </c>
      <c r="AP100">
        <v>2622</v>
      </c>
      <c r="AQ100">
        <v>2637</v>
      </c>
      <c r="AT100">
        <f>(($AO$91-$AN$89)/($AN$90-$AN$89))</f>
        <v>0.43478260869565216</v>
      </c>
      <c r="AU100">
        <f>(($AP$88-$AN$89)/($AN$90-$AN$89))</f>
        <v>0.34782608695652173</v>
      </c>
      <c r="AV100">
        <f>(($AQ$88-$AN$89)/($AN$90-$AN$89))</f>
        <v>0.78260869565217395</v>
      </c>
      <c r="AW100">
        <f>(($AN$89-$AO$90)/($AO$91-$AO$90))</f>
        <v>0.6</v>
      </c>
      <c r="AX100">
        <f>(($AP$88-$AO$90)/($AO$91-$AO$90))</f>
        <v>0.92</v>
      </c>
      <c r="AY100">
        <f>(($AQ$87-$AO$90)/($AO$91-$AO$90))</f>
        <v>0.28000000000000003</v>
      </c>
      <c r="AZ100">
        <f>(($AN$90-$AP$88)/($AP$89-$AP$88))</f>
        <v>0.7142857142857143</v>
      </c>
      <c r="BA100">
        <f>(($AO$91-$AP$88)/($AP$89-$AP$88))</f>
        <v>9.5238095238095233E-2</v>
      </c>
      <c r="BB100">
        <f>(($AQ$88-$AP$88)/($AP$89-$AP$88))</f>
        <v>0.47619047619047616</v>
      </c>
      <c r="BC100">
        <f>(($AN$89-$AQ$87)/($AQ$88-$AQ$87))</f>
        <v>0.30769230769230771</v>
      </c>
      <c r="BD100">
        <f>(($AO$91-$AQ$87)/($AQ$88-$AQ$87))</f>
        <v>0.69230769230769229</v>
      </c>
      <c r="BE100">
        <f>(($AP$88-$AQ$87)/($AQ$88-$AQ$87))</f>
        <v>0.61538461538461542</v>
      </c>
      <c r="BG100">
        <v>2</v>
      </c>
      <c r="BH100">
        <v>595</v>
      </c>
      <c r="BI100">
        <f>($BH$109-$BH$106)/200</f>
        <v>7.4999999999999997E-2</v>
      </c>
      <c r="BQ100">
        <f>(($AO$91-$AN$89)/($AN$90-$AN$89))</f>
        <v>0.43478260869565216</v>
      </c>
      <c r="BR100">
        <f>(($AP$88-$AN$89)/($AN$90-$AN$89))</f>
        <v>0.34782608695652173</v>
      </c>
      <c r="BS100">
        <f>1-(($AQ$88-$AN$89)/($AN$90-$AN$89))</f>
        <v>0.21739130434782605</v>
      </c>
      <c r="BT100">
        <f>1-(($AN$89-$AO$90)/($AO$91-$AO$90))</f>
        <v>0.4</v>
      </c>
      <c r="BU100">
        <f>1-(($AP$88-$AO$90)/($AO$91-$AO$90))</f>
        <v>7.999999999999996E-2</v>
      </c>
      <c r="BV100">
        <f>(($AQ$87-$AO$90)/($AO$91-$AO$90))</f>
        <v>0.28000000000000003</v>
      </c>
      <c r="BW100">
        <f>1-(($AN$90-$AP$88)/($AP$89-$AP$88))</f>
        <v>0.2857142857142857</v>
      </c>
      <c r="BX100">
        <f>(($AO$91-$AP$88)/($AP$89-$AP$88))</f>
        <v>9.5238095238095233E-2</v>
      </c>
      <c r="BY100">
        <f>(($AQ$88-$AP$88)/($AP$89-$AP$88))</f>
        <v>0.47619047619047616</v>
      </c>
      <c r="BZ100">
        <f>(($AN$89-$AQ$87)/($AQ$88-$AQ$87))</f>
        <v>0.30769230769230771</v>
      </c>
      <c r="CA100">
        <f>1-(($AO$91-$AQ$87)/($AQ$88-$AQ$87))</f>
        <v>0.30769230769230771</v>
      </c>
      <c r="CB100">
        <f>1-(($AP$88-$AQ$87)/($AQ$88-$AQ$87))</f>
        <v>0.38461538461538458</v>
      </c>
    </row>
    <row r="101" spans="1:80" x14ac:dyDescent="0.25">
      <c r="A101">
        <v>100</v>
      </c>
      <c r="B101">
        <v>197.20151799999999</v>
      </c>
      <c r="C101" s="4">
        <v>1</v>
      </c>
      <c r="I101" s="3" t="s">
        <v>233</v>
      </c>
      <c r="N101">
        <v>207.57236</v>
      </c>
      <c r="P101">
        <v>2</v>
      </c>
      <c r="Q101" t="str">
        <f t="shared" si="2"/>
        <v>14D</v>
      </c>
      <c r="R101">
        <v>3</v>
      </c>
      <c r="X101" t="s">
        <v>283</v>
      </c>
      <c r="Y101" t="s">
        <v>269</v>
      </c>
      <c r="AN101">
        <v>2606</v>
      </c>
      <c r="AO101">
        <v>2568</v>
      </c>
      <c r="AP101">
        <v>2651</v>
      </c>
      <c r="AQ101">
        <v>2667</v>
      </c>
      <c r="AT101">
        <f>(($AO$92-$AN$90)/($AN$91-$AN$90))</f>
        <v>0.39285714285714285</v>
      </c>
      <c r="AU101">
        <f>(($AP$89-$AN$90)/($AN$91-$AN$90))</f>
        <v>0.21428571428571427</v>
      </c>
      <c r="AV101">
        <f>(($AQ$89-$AN$90)/($AN$91-$AN$90))</f>
        <v>0.7142857142857143</v>
      </c>
      <c r="AW101">
        <f>(($AN$90-$AO$91)/($AO$92-$AO$91))</f>
        <v>0.54166666666666663</v>
      </c>
      <c r="AX101">
        <f>(($AP$89-$AO$91)/($AO$92-$AO$91))</f>
        <v>0.79166666666666663</v>
      </c>
      <c r="AY101">
        <f>(($AQ$88-$AO$91)/($AO$92-$AO$91))</f>
        <v>0.33333333333333331</v>
      </c>
      <c r="AZ101">
        <f>(($AN$91-$AP$89)/($AP$90-$AP$89))</f>
        <v>0.6875</v>
      </c>
      <c r="BA101">
        <f>(($AO$92-$AP$89)/($AP$90-$AP$89))</f>
        <v>0.15625</v>
      </c>
      <c r="BB101">
        <f>(($AQ$89-$AP$89)/($AP$90-$AP$89))</f>
        <v>0.4375</v>
      </c>
      <c r="BC101">
        <f>(($AN$90-$AQ$88)/($AQ$89-$AQ$88))</f>
        <v>0.2</v>
      </c>
      <c r="BD101">
        <f>(($AO$92-$AQ$88)/($AQ$89-$AQ$88))</f>
        <v>0.64</v>
      </c>
      <c r="BE101">
        <f>(($AP$89-$AQ$88)/($AQ$89-$AQ$88))</f>
        <v>0.44</v>
      </c>
      <c r="BG101">
        <v>3</v>
      </c>
      <c r="BH101">
        <v>598</v>
      </c>
      <c r="BI101">
        <f>($BH$110-$BH$107)/200</f>
        <v>0.105</v>
      </c>
      <c r="BQ101">
        <f>(($AO$92-$AN$90)/($AN$91-$AN$90))</f>
        <v>0.39285714285714285</v>
      </c>
      <c r="BR101">
        <f>(($AP$89-$AN$90)/($AN$91-$AN$90))</f>
        <v>0.21428571428571427</v>
      </c>
      <c r="BS101">
        <f>1-(($AQ$89-$AN$90)/($AN$91-$AN$90))</f>
        <v>0.2857142857142857</v>
      </c>
      <c r="BT101">
        <f>1-(($AN$90-$AO$91)/($AO$92-$AO$91))</f>
        <v>0.45833333333333337</v>
      </c>
      <c r="BU101">
        <f>1-(($AP$89-$AO$91)/($AO$92-$AO$91))</f>
        <v>0.20833333333333337</v>
      </c>
      <c r="BV101">
        <f>(($AQ$88-$AO$91)/($AO$92-$AO$91))</f>
        <v>0.33333333333333331</v>
      </c>
      <c r="BW101">
        <f>1-(($AN$91-$AP$89)/($AP$90-$AP$89))</f>
        <v>0.3125</v>
      </c>
      <c r="BX101">
        <f>(($AO$92-$AP$89)/($AP$90-$AP$89))</f>
        <v>0.15625</v>
      </c>
      <c r="BY101">
        <f>(($AQ$89-$AP$89)/($AP$90-$AP$89))</f>
        <v>0.4375</v>
      </c>
      <c r="BZ101">
        <f>(($AN$90-$AQ$88)/($AQ$89-$AQ$88))</f>
        <v>0.2</v>
      </c>
      <c r="CA101">
        <f>1-(($AO$92-$AQ$88)/($AQ$89-$AQ$88))</f>
        <v>0.36</v>
      </c>
      <c r="CB101">
        <f>(($AP$89-$AQ$88)/($AQ$89-$AQ$88))</f>
        <v>0.44</v>
      </c>
    </row>
    <row r="102" spans="1:80" x14ac:dyDescent="0.25">
      <c r="A102">
        <v>101</v>
      </c>
      <c r="B102">
        <v>197.20151799999999</v>
      </c>
      <c r="C102" s="4">
        <v>1</v>
      </c>
      <c r="I102" s="3" t="s">
        <v>233</v>
      </c>
      <c r="N102">
        <v>207.57236</v>
      </c>
      <c r="P102">
        <v>2</v>
      </c>
      <c r="Q102" t="str">
        <f t="shared" si="2"/>
        <v>14D</v>
      </c>
      <c r="R102">
        <v>1</v>
      </c>
      <c r="X102" t="s">
        <v>283</v>
      </c>
      <c r="Y102" t="s">
        <v>264</v>
      </c>
      <c r="AB102" t="s">
        <v>283</v>
      </c>
      <c r="AC102" t="str">
        <f>CONCATENATE($R102,$R103,$R104,$R105)</f>
        <v>1423</v>
      </c>
      <c r="AN102">
        <v>2634</v>
      </c>
      <c r="AO102">
        <v>2593</v>
      </c>
      <c r="AP102">
        <v>2683</v>
      </c>
      <c r="AQ102">
        <v>2698</v>
      </c>
      <c r="AT102">
        <f>(($AO$93-$AN$91)/($AN$92-$AN$91))</f>
        <v>0.39393939393939392</v>
      </c>
      <c r="AU102">
        <f>(($AP$90-$AN$91)/($AN$92-$AN$91))</f>
        <v>0.30303030303030304</v>
      </c>
      <c r="AV102">
        <f>(($AQ$90-$AN$91)/($AN$92-$AN$91))</f>
        <v>0.69696969696969702</v>
      </c>
      <c r="AW102">
        <f>(($AN$91-$AO$92)/($AO$93-$AO$92))</f>
        <v>0.56666666666666665</v>
      </c>
      <c r="AX102">
        <f>(($AP$90-$AO$92)/($AO$93-$AO$92))</f>
        <v>0.9</v>
      </c>
      <c r="AY102">
        <f>(($AQ$89-$AO$92)/($AO$93-$AO$92))</f>
        <v>0.3</v>
      </c>
      <c r="AZ102">
        <f>(($AN$92-$AP$90)/($AP$91-$AP$90))</f>
        <v>0.8214285714285714</v>
      </c>
      <c r="BA102">
        <f>(($AO$93-$AP$90)/($AP$91-$AP$90))</f>
        <v>0.10714285714285714</v>
      </c>
      <c r="BB102">
        <f>(($AQ$90-$AP$90)/($AP$91-$AP$90))</f>
        <v>0.4642857142857143</v>
      </c>
      <c r="BC102">
        <f>(($AN$91-$AQ$89)/($AQ$90-$AQ$89))</f>
        <v>0.25806451612903225</v>
      </c>
      <c r="BD102">
        <f>(($AO$93-$AQ$89)/($AQ$90-$AQ$89))</f>
        <v>0.67741935483870963</v>
      </c>
      <c r="BE102">
        <f>(($AP$90-$AQ$89)/($AQ$90-$AQ$89))</f>
        <v>0.58064516129032262</v>
      </c>
      <c r="BG102">
        <v>1</v>
      </c>
      <c r="BH102">
        <v>607</v>
      </c>
      <c r="BI102">
        <f>($BH$111-$BH$108)/200</f>
        <v>7.0000000000000007E-2</v>
      </c>
      <c r="BQ102">
        <f>(($AO$93-$AN$91)/($AN$92-$AN$91))</f>
        <v>0.39393939393939392</v>
      </c>
      <c r="BR102">
        <f>(($AP$90-$AN$91)/($AN$92-$AN$91))</f>
        <v>0.30303030303030304</v>
      </c>
      <c r="BS102">
        <f>1-(($AQ$90-$AN$91)/($AN$92-$AN$91))</f>
        <v>0.30303030303030298</v>
      </c>
      <c r="BT102">
        <f>1-(($AN$91-$AO$92)/($AO$93-$AO$92))</f>
        <v>0.43333333333333335</v>
      </c>
      <c r="BU102">
        <f>1-(($AP$90-$AO$92)/($AO$93-$AO$92))</f>
        <v>9.9999999999999978E-2</v>
      </c>
      <c r="BV102">
        <f>(($AQ$89-$AO$92)/($AO$93-$AO$92))</f>
        <v>0.3</v>
      </c>
      <c r="BW102">
        <f>1-(($AN$92-$AP$90)/($AP$91-$AP$90))</f>
        <v>0.1785714285714286</v>
      </c>
      <c r="BX102">
        <f>(($AO$93-$AP$90)/($AP$91-$AP$90))</f>
        <v>0.10714285714285714</v>
      </c>
      <c r="BY102">
        <f>(($AQ$90-$AP$90)/($AP$91-$AP$90))</f>
        <v>0.4642857142857143</v>
      </c>
      <c r="BZ102">
        <f>(($AN$91-$AQ$89)/($AQ$90-$AQ$89))</f>
        <v>0.25806451612903225</v>
      </c>
      <c r="CA102">
        <f>1-(($AO$93-$AQ$89)/($AQ$90-$AQ$89))</f>
        <v>0.32258064516129037</v>
      </c>
      <c r="CB102">
        <f>1-(($AP$90-$AQ$89)/($AQ$90-$AQ$89))</f>
        <v>0.41935483870967738</v>
      </c>
    </row>
    <row r="103" spans="1:80" x14ac:dyDescent="0.25">
      <c r="A103">
        <v>102</v>
      </c>
      <c r="B103">
        <v>197.20151799999999</v>
      </c>
      <c r="C103" s="4">
        <v>1</v>
      </c>
      <c r="I103" s="3" t="s">
        <v>233</v>
      </c>
      <c r="N103">
        <v>207.57236</v>
      </c>
      <c r="P103">
        <v>2</v>
      </c>
      <c r="Q103" t="str">
        <f t="shared" si="2"/>
        <v>14D</v>
      </c>
      <c r="R103">
        <v>4</v>
      </c>
      <c r="X103" t="s">
        <v>283</v>
      </c>
      <c r="Y103" t="s">
        <v>265</v>
      </c>
      <c r="AN103">
        <v>2663</v>
      </c>
      <c r="AO103">
        <v>2619</v>
      </c>
      <c r="AT103">
        <f>(($AO$94-$AN$92)/($AN$93-$AN$92))</f>
        <v>0.51851851851851849</v>
      </c>
      <c r="AU103">
        <f>(($AP$91-$AN$92)/($AN$93-$AN$92))</f>
        <v>0.18518518518518517</v>
      </c>
      <c r="AV103">
        <f>(($AQ$91-$AN$92)/($AN$93-$AN$92))</f>
        <v>0.81481481481481477</v>
      </c>
      <c r="AW103">
        <f>(($AN$92-$AO$93)/($AO$94-$AO$93))</f>
        <v>0.58823529411764708</v>
      </c>
      <c r="AX103">
        <f>(($AP$91-$AO$93)/($AO$94-$AO$93))</f>
        <v>0.73529411764705888</v>
      </c>
      <c r="AY103">
        <f>(($AQ$90-$AO$93)/($AO$94-$AO$93))</f>
        <v>0.29411764705882354</v>
      </c>
      <c r="AZ103">
        <f>(($AN$93-$AP$91)/($AP$92-$AP$91))</f>
        <v>0.70967741935483875</v>
      </c>
      <c r="BA103">
        <f>(($AO$94-$AP$91)/($AP$92-$AP$91))</f>
        <v>0.29032258064516131</v>
      </c>
      <c r="BB103">
        <f>(($AQ$91-$AP$91)/($AP$92-$AP$91))</f>
        <v>0.54838709677419351</v>
      </c>
      <c r="BC103">
        <f>(($AN$92-$AQ$90)/($AQ$91-$AQ$90))</f>
        <v>0.3125</v>
      </c>
      <c r="BD103">
        <f>(($AO$94-$AQ$90)/($AQ$91-$AQ$90))</f>
        <v>0.75</v>
      </c>
      <c r="BE103">
        <f>(($AP$91-$AQ$90)/($AQ$91-$AQ$90))</f>
        <v>0.46875</v>
      </c>
      <c r="BG103">
        <v>4</v>
      </c>
      <c r="BH103">
        <v>609</v>
      </c>
      <c r="BI103">
        <f>($BH$112-$BH$109)/200</f>
        <v>0.1</v>
      </c>
      <c r="BQ103">
        <f>1-(($AO$94-$AN$92)/($AN$93-$AN$92))</f>
        <v>0.48148148148148151</v>
      </c>
      <c r="BR103">
        <f>(($AP$91-$AN$92)/($AN$93-$AN$92))</f>
        <v>0.18518518518518517</v>
      </c>
      <c r="BS103">
        <f>1-(($AQ$91-$AN$92)/($AN$93-$AN$92))</f>
        <v>0.18518518518518523</v>
      </c>
      <c r="BT103">
        <f>1-(($AN$92-$AO$93)/($AO$94-$AO$93))</f>
        <v>0.41176470588235292</v>
      </c>
      <c r="BU103">
        <f>1-(($AP$91-$AO$93)/($AO$94-$AO$93))</f>
        <v>0.26470588235294112</v>
      </c>
      <c r="BV103">
        <f>(($AQ$90-$AO$93)/($AO$94-$AO$93))</f>
        <v>0.29411764705882354</v>
      </c>
      <c r="BW103">
        <f>1-(($AN$93-$AP$91)/($AP$92-$AP$91))</f>
        <v>0.29032258064516125</v>
      </c>
      <c r="BX103">
        <f>(($AO$94-$AP$91)/($AP$92-$AP$91))</f>
        <v>0.29032258064516131</v>
      </c>
      <c r="BY103">
        <f>1-(($AQ$91-$AP$91)/($AP$92-$AP$91))</f>
        <v>0.45161290322580649</v>
      </c>
      <c r="BZ103">
        <f>(($AN$92-$AQ$90)/($AQ$91-$AQ$90))</f>
        <v>0.3125</v>
      </c>
      <c r="CA103">
        <f>1-(($AO$94-$AQ$90)/($AQ$91-$AQ$90))</f>
        <v>0.25</v>
      </c>
      <c r="CB103">
        <f>(($AP$91-$AQ$90)/($AQ$91-$AQ$90))</f>
        <v>0.46875</v>
      </c>
    </row>
    <row r="104" spans="1:80" x14ac:dyDescent="0.25">
      <c r="A104">
        <v>103</v>
      </c>
      <c r="B104">
        <v>197.20151799999999</v>
      </c>
      <c r="C104" s="4">
        <v>1</v>
      </c>
      <c r="F104">
        <v>203.57046400000002</v>
      </c>
      <c r="G104" s="5">
        <v>3</v>
      </c>
      <c r="I104" s="3" t="s">
        <v>233</v>
      </c>
      <c r="N104">
        <v>207.57236</v>
      </c>
      <c r="P104">
        <v>3</v>
      </c>
      <c r="Q104" t="str">
        <f t="shared" si="2"/>
        <v>134D</v>
      </c>
      <c r="R104">
        <v>2</v>
      </c>
      <c r="X104" t="s">
        <v>283</v>
      </c>
      <c r="Y104" t="s">
        <v>266</v>
      </c>
      <c r="AN104">
        <v>2695</v>
      </c>
      <c r="AO104">
        <v>2648</v>
      </c>
      <c r="AT104">
        <f>(($AO$95-$AN$93)/($AN$94-$AN$93))</f>
        <v>0.5</v>
      </c>
      <c r="AU104">
        <f>(($AP$92-$AN$93)/($AN$94-$AN$93))</f>
        <v>0.375</v>
      </c>
      <c r="AV104">
        <f>(($AQ$92-$AN$94)/($AN$95-$AN$94))</f>
        <v>0.04</v>
      </c>
      <c r="AW104">
        <f>(($AN$93-$AO$94)/($AO$95-$AO$94))</f>
        <v>0.52</v>
      </c>
      <c r="AX104">
        <f>(($AP$92-$AO$94)/($AO$95-$AO$94))</f>
        <v>0.88</v>
      </c>
      <c r="AY104">
        <f>(($AQ$91-$AO$94)/($AO$95-$AO$94))</f>
        <v>0.32</v>
      </c>
      <c r="AZ104">
        <f>(($AN$94-$AP$92)/($AP$93-$AP$92))</f>
        <v>0.51724137931034486</v>
      </c>
      <c r="BA104">
        <f>(($AO$95-$AP$92)/($AP$93-$AP$92))</f>
        <v>0.10344827586206896</v>
      </c>
      <c r="BB104">
        <f>(($AQ$92-$AP$92)/($AP$93-$AP$92))</f>
        <v>0.55172413793103448</v>
      </c>
      <c r="BC104">
        <f>(($AN$93-$AQ$91)/($AQ$92-$AQ$91))</f>
        <v>0.16666666666666666</v>
      </c>
      <c r="BD104">
        <f>(($AO$95-$AQ$91)/($AQ$92-$AQ$91))</f>
        <v>0.56666666666666665</v>
      </c>
      <c r="BE104">
        <f>(($AP$92-$AQ$91)/($AQ$92-$AQ$91))</f>
        <v>0.46666666666666667</v>
      </c>
      <c r="BG104">
        <v>2</v>
      </c>
      <c r="BH104">
        <v>619</v>
      </c>
      <c r="BI104">
        <f>($BH$113-$BH$110)/200</f>
        <v>7.0000000000000007E-2</v>
      </c>
      <c r="BQ104">
        <f>(($AO$95-$AN$93)/($AN$94-$AN$93))</f>
        <v>0.5</v>
      </c>
      <c r="BR104">
        <f>(($AP$92-$AN$93)/($AN$94-$AN$93))</f>
        <v>0.375</v>
      </c>
      <c r="BS104">
        <f>(($AQ$92-$AN$94)/($AN$95-$AN$94))</f>
        <v>0.04</v>
      </c>
      <c r="BT104">
        <f>1-(($AN$93-$AO$94)/($AO$95-$AO$94))</f>
        <v>0.48</v>
      </c>
      <c r="BU104">
        <f>1-(($AP$92-$AO$94)/($AO$95-$AO$94))</f>
        <v>0.12</v>
      </c>
      <c r="BV104">
        <f>(($AQ$91-$AO$94)/($AO$95-$AO$94))</f>
        <v>0.32</v>
      </c>
      <c r="BW104">
        <f>1-(($AN$94-$AP$92)/($AP$93-$AP$92))</f>
        <v>0.48275862068965514</v>
      </c>
      <c r="BX104">
        <f>(($AO$95-$AP$92)/($AP$93-$AP$92))</f>
        <v>0.10344827586206896</v>
      </c>
      <c r="BY104">
        <f>1-(($AQ$92-$AP$92)/($AP$93-$AP$92))</f>
        <v>0.44827586206896552</v>
      </c>
      <c r="BZ104">
        <f>(($AN$93-$AQ$91)/($AQ$92-$AQ$91))</f>
        <v>0.16666666666666666</v>
      </c>
      <c r="CA104">
        <f>1-(($AO$95-$AQ$91)/($AQ$92-$AQ$91))</f>
        <v>0.43333333333333335</v>
      </c>
      <c r="CB104">
        <f>(($AP$92-$AQ$91)/($AQ$92-$AQ$91))</f>
        <v>0.46666666666666667</v>
      </c>
    </row>
    <row r="105" spans="1:80" x14ac:dyDescent="0.25">
      <c r="A105">
        <v>104</v>
      </c>
      <c r="B105">
        <v>197.20151799999999</v>
      </c>
      <c r="C105" s="4">
        <v>1</v>
      </c>
      <c r="D105">
        <v>189.414839</v>
      </c>
      <c r="E105" s="2">
        <v>2</v>
      </c>
      <c r="F105">
        <v>203.57046400000002</v>
      </c>
      <c r="G105" s="5">
        <v>3</v>
      </c>
      <c r="I105" s="3" t="s">
        <v>233</v>
      </c>
      <c r="N105">
        <v>207.57236</v>
      </c>
      <c r="P105">
        <v>4</v>
      </c>
      <c r="Q105" t="str">
        <f t="shared" si="2"/>
        <v>1234D</v>
      </c>
      <c r="R105">
        <v>3</v>
      </c>
      <c r="X105" t="s">
        <v>283</v>
      </c>
      <c r="Y105" t="s">
        <v>269</v>
      </c>
      <c r="AO105">
        <v>2678</v>
      </c>
      <c r="AT105">
        <f>(($AO$96-$AN$94)/($AN$95-$AN$94))</f>
        <v>0.52</v>
      </c>
      <c r="AU105">
        <f>(($AP$93-$AN$94)/($AN$95-$AN$94))</f>
        <v>0.56000000000000005</v>
      </c>
      <c r="AV105">
        <f>(($AQ$93-$AN$95)/($AN$96-$AN$95))</f>
        <v>7.1428571428571425E-2</v>
      </c>
      <c r="AW105">
        <f>(($AN$94-$AO$95)/($AO$96-$AO$95))</f>
        <v>0.48</v>
      </c>
      <c r="AX105">
        <f>(($AP$93-$AO$96)/($AO$97-$AO$96))</f>
        <v>0.04</v>
      </c>
      <c r="AY105">
        <f>(($AQ$92-$AO$95)/($AO$96-$AO$95))</f>
        <v>0.52</v>
      </c>
      <c r="AZ105">
        <f>(($AN$95-$AP$93)/($AP$94-$AP$93))</f>
        <v>0.40740740740740738</v>
      </c>
      <c r="BA105">
        <f>(($AO$96-$AP$92)/($AP$93-$AP$92))</f>
        <v>0.96551724137931039</v>
      </c>
      <c r="BB105">
        <f>(($AQ$93-$AP$93)/($AP$94-$AP$93))</f>
        <v>0.48148148148148145</v>
      </c>
      <c r="BC105">
        <f>(($AN$94-$AQ$91)/($AQ$92-$AQ$91))</f>
        <v>0.96666666666666667</v>
      </c>
      <c r="BD105">
        <f>(($AO$96-$AQ$92)/($AQ$93-$AQ$92))</f>
        <v>0.46153846153846156</v>
      </c>
      <c r="BE105">
        <f>(($AP$93-$AQ$92)/($AQ$93-$AQ$92))</f>
        <v>0.5</v>
      </c>
      <c r="BG105">
        <v>3</v>
      </c>
      <c r="BH105">
        <v>622</v>
      </c>
      <c r="BI105">
        <f>($BH$114-$BH$111)/200</f>
        <v>0.11</v>
      </c>
      <c r="BQ105">
        <f>1-(($AO$96-$AN$94)/($AN$95-$AN$94))</f>
        <v>0.48</v>
      </c>
      <c r="BR105">
        <f>1-(($AP$93-$AN$94)/($AN$95-$AN$94))</f>
        <v>0.43999999999999995</v>
      </c>
      <c r="BS105">
        <f>(($AQ$93-$AN$95)/($AN$96-$AN$95))</f>
        <v>7.1428571428571425E-2</v>
      </c>
      <c r="BT105">
        <f>(($AN$94-$AO$95)/($AO$96-$AO$95))</f>
        <v>0.48</v>
      </c>
      <c r="BU105">
        <f>(($AP$93-$AO$96)/($AO$97-$AO$96))</f>
        <v>0.04</v>
      </c>
      <c r="BV105">
        <f>1-(($AQ$92-$AO$95)/($AO$96-$AO$95))</f>
        <v>0.48</v>
      </c>
      <c r="BW105">
        <f>(($AN$95-$AP$93)/($AP$94-$AP$93))</f>
        <v>0.40740740740740738</v>
      </c>
      <c r="BX105">
        <f>1-(($AO$96-$AP$92)/($AP$93-$AP$92))</f>
        <v>3.4482758620689613E-2</v>
      </c>
      <c r="BY105">
        <f>(($AQ$93-$AP$93)/($AP$94-$AP$93))</f>
        <v>0.48148148148148145</v>
      </c>
      <c r="BZ105">
        <f>1-(($AN$94-$AQ$91)/($AQ$92-$AQ$91))</f>
        <v>3.3333333333333326E-2</v>
      </c>
      <c r="CA105">
        <f>(($AO$96-$AQ$92)/($AQ$93-$AQ$92))</f>
        <v>0.46153846153846156</v>
      </c>
      <c r="CB105">
        <f>(($AP$93-$AQ$92)/($AQ$93-$AQ$92))</f>
        <v>0.5</v>
      </c>
    </row>
    <row r="106" spans="1:80" x14ac:dyDescent="0.25">
      <c r="A106">
        <v>105</v>
      </c>
      <c r="B106">
        <v>197.031744</v>
      </c>
      <c r="C106" s="4">
        <v>1</v>
      </c>
      <c r="D106">
        <v>189.42336900000001</v>
      </c>
      <c r="E106" s="2">
        <v>2</v>
      </c>
      <c r="F106">
        <v>203.57046400000002</v>
      </c>
      <c r="G106" s="5">
        <v>3</v>
      </c>
      <c r="I106" s="3" t="s">
        <v>233</v>
      </c>
      <c r="N106">
        <v>207.57236</v>
      </c>
      <c r="P106">
        <v>4</v>
      </c>
      <c r="Q106" t="str">
        <f t="shared" si="2"/>
        <v>1234D</v>
      </c>
      <c r="R106">
        <v>1</v>
      </c>
      <c r="X106" t="s">
        <v>283</v>
      </c>
      <c r="Y106" t="s">
        <v>264</v>
      </c>
      <c r="AB106" t="s">
        <v>283</v>
      </c>
      <c r="AC106" t="str">
        <f>CONCATENATE($R106,$R107,$R108,$R109)</f>
        <v>1423</v>
      </c>
      <c r="AT106">
        <f>(($AO$97-$AN$95)/($AN$96-$AN$95))</f>
        <v>0.4642857142857143</v>
      </c>
      <c r="AU106">
        <f>(($AP$94-$AN$95)/($AN$96-$AN$95))</f>
        <v>0.5714285714285714</v>
      </c>
      <c r="AV106">
        <f>(($AQ$94-$AN$95)/($AN$96-$AN$95))</f>
        <v>0.9642857142857143</v>
      </c>
      <c r="AW106">
        <f>(($AN$95-$AO$96)/($AO$97-$AO$96))</f>
        <v>0.48</v>
      </c>
      <c r="AX106">
        <f>(($AP$94-$AO$97)/($AO$98-$AO$97))</f>
        <v>0.125</v>
      </c>
      <c r="AY106">
        <f>(($AQ$93-$AO$96)/($AO$97-$AO$96))</f>
        <v>0.56000000000000005</v>
      </c>
      <c r="AZ106">
        <f>(($AN$96-$AP$94)/($AP$95-$AP$94))</f>
        <v>0.52173913043478259</v>
      </c>
      <c r="BA106">
        <f>(($AO$97-$AP$93)/($AP$94-$AP$93))</f>
        <v>0.88888888888888884</v>
      </c>
      <c r="BB106">
        <f>(($AQ$94-$AP$94)/($AP$95-$AP$94))</f>
        <v>0.47826086956521741</v>
      </c>
      <c r="BC106">
        <f>(($AN$95-$AQ$92)/($AQ$93-$AQ$92))</f>
        <v>0.92307692307692313</v>
      </c>
      <c r="BD106">
        <f>(($AO$97-$AQ$93)/($AQ$94-$AQ$93))</f>
        <v>0.44</v>
      </c>
      <c r="BE106">
        <f>(($AP$94-$AQ$93)/($AQ$94-$AQ$93))</f>
        <v>0.56000000000000005</v>
      </c>
      <c r="BG106">
        <v>1</v>
      </c>
      <c r="BH106">
        <v>631</v>
      </c>
      <c r="BI106">
        <f>($BH$115-$BH$112)/200</f>
        <v>7.0000000000000007E-2</v>
      </c>
      <c r="BQ106">
        <f>(($AO$97-$AN$95)/($AN$96-$AN$95))</f>
        <v>0.4642857142857143</v>
      </c>
      <c r="BR106">
        <f>1-(($AP$94-$AN$95)/($AN$96-$AN$95))</f>
        <v>0.4285714285714286</v>
      </c>
      <c r="BS106">
        <f>1-(($AQ$94-$AN$95)/($AN$96-$AN$95))</f>
        <v>3.5714285714285698E-2</v>
      </c>
      <c r="BT106">
        <f>(($AN$95-$AO$96)/($AO$97-$AO$96))</f>
        <v>0.48</v>
      </c>
      <c r="BU106">
        <f>(($AP$94-$AO$97)/($AO$98-$AO$97))</f>
        <v>0.125</v>
      </c>
      <c r="BV106">
        <f>1-(($AQ$93-$AO$96)/($AO$97-$AO$96))</f>
        <v>0.43999999999999995</v>
      </c>
      <c r="BW106">
        <f>1-(($AN$96-$AP$94)/($AP$95-$AP$94))</f>
        <v>0.47826086956521741</v>
      </c>
      <c r="BX106">
        <f>1-(($AO$97-$AP$93)/($AP$94-$AP$93))</f>
        <v>0.11111111111111116</v>
      </c>
      <c r="BY106">
        <f>(($AQ$94-$AP$94)/($AP$95-$AP$94))</f>
        <v>0.47826086956521741</v>
      </c>
      <c r="BZ106">
        <f>1-(($AN$95-$AQ$92)/($AQ$93-$AQ$92))</f>
        <v>7.6923076923076872E-2</v>
      </c>
      <c r="CA106">
        <f>(($AO$97-$AQ$93)/($AQ$94-$AQ$93))</f>
        <v>0.44</v>
      </c>
      <c r="CB106">
        <f>1-(($AP$94-$AQ$93)/($AQ$94-$AQ$93))</f>
        <v>0.43999999999999995</v>
      </c>
    </row>
    <row r="107" spans="1:80" x14ac:dyDescent="0.25">
      <c r="A107">
        <v>106</v>
      </c>
      <c r="D107">
        <v>189.42336900000001</v>
      </c>
      <c r="E107" s="2">
        <v>2</v>
      </c>
      <c r="F107">
        <v>203.57046400000002</v>
      </c>
      <c r="G107" s="5">
        <v>3</v>
      </c>
      <c r="I107" s="3" t="s">
        <v>233</v>
      </c>
      <c r="N107">
        <v>207.57236</v>
      </c>
      <c r="P107">
        <v>3</v>
      </c>
      <c r="Q107" t="str">
        <f t="shared" si="2"/>
        <v>234D</v>
      </c>
      <c r="R107">
        <v>4</v>
      </c>
      <c r="X107" t="s">
        <v>283</v>
      </c>
      <c r="Y107" t="s">
        <v>265</v>
      </c>
      <c r="AT107">
        <f>(($AO$98-$AN$96)/($AN$97-$AN$96))</f>
        <v>0.39130434782608697</v>
      </c>
      <c r="AU107">
        <f>(($AP$95-$AN$96)/($AN$97-$AN$96))</f>
        <v>0.47826086956521741</v>
      </c>
      <c r="AV107">
        <f>(($AQ$95-$AN$97)/($AN$98-$AN$97))</f>
        <v>0.11538461538461539</v>
      </c>
      <c r="AW107">
        <f>(($AN$96-$AO$97)/($AO$98-$AO$97))</f>
        <v>0.625</v>
      </c>
      <c r="AX107">
        <f>(($AP$95-$AO$98)/($AO$99-$AO$98))</f>
        <v>6.8965517241379309E-2</v>
      </c>
      <c r="AY107">
        <f>(($AQ$94-$AO$97)/($AO$98-$AO$97))</f>
        <v>0.58333333333333337</v>
      </c>
      <c r="AZ107">
        <f>(($AN$97-$AP$95)/($AP$96-$AP$95))</f>
        <v>0.44444444444444442</v>
      </c>
      <c r="BA107">
        <f>(($AO$98-$AP$94)/($AP$95-$AP$94))</f>
        <v>0.91304347826086951</v>
      </c>
      <c r="BB107">
        <f>(($AQ$95-$AP$95)/($AP$96-$AP$95))</f>
        <v>0.55555555555555558</v>
      </c>
      <c r="BC107">
        <f>(($AN$96-$AQ$94)/($AQ$95-$AQ$94))</f>
        <v>3.7037037037037035E-2</v>
      </c>
      <c r="BD107">
        <f>(($AO$98-$AQ$94)/($AQ$95-$AQ$94))</f>
        <v>0.37037037037037035</v>
      </c>
      <c r="BE107">
        <f>(($AP$95-$AQ$94)/($AQ$95-$AQ$94))</f>
        <v>0.44444444444444442</v>
      </c>
      <c r="BG107">
        <v>4</v>
      </c>
      <c r="BH107">
        <v>633</v>
      </c>
      <c r="BI107">
        <f>($BH$116-$BH$113)/200</f>
        <v>0.115</v>
      </c>
      <c r="BQ107">
        <f>(($AO$98-$AN$96)/($AN$97-$AN$96))</f>
        <v>0.39130434782608697</v>
      </c>
      <c r="BR107">
        <f>(($AP$95-$AN$96)/($AN$97-$AN$96))</f>
        <v>0.47826086956521741</v>
      </c>
      <c r="BS107">
        <f>(($AQ$95-$AN$97)/($AN$98-$AN$97))</f>
        <v>0.11538461538461539</v>
      </c>
      <c r="BT107">
        <f>1-(($AN$96-$AO$97)/($AO$98-$AO$97))</f>
        <v>0.375</v>
      </c>
      <c r="BU107">
        <f>(($AP$95-$AO$98)/($AO$99-$AO$98))</f>
        <v>6.8965517241379309E-2</v>
      </c>
      <c r="BV107">
        <f>1-(($AQ$94-$AO$97)/($AO$98-$AO$97))</f>
        <v>0.41666666666666663</v>
      </c>
      <c r="BW107">
        <f>(($AN$97-$AP$95)/($AP$96-$AP$95))</f>
        <v>0.44444444444444442</v>
      </c>
      <c r="BX107">
        <f>1-(($AO$98-$AP$94)/($AP$95-$AP$94))</f>
        <v>8.6956521739130488E-2</v>
      </c>
      <c r="BY107">
        <f>1-(($AQ$95-$AP$95)/($AP$96-$AP$95))</f>
        <v>0.44444444444444442</v>
      </c>
      <c r="BZ107">
        <f>(($AN$96-$AQ$94)/($AQ$95-$AQ$94))</f>
        <v>3.7037037037037035E-2</v>
      </c>
      <c r="CA107">
        <f>(($AO$98-$AQ$94)/($AQ$95-$AQ$94))</f>
        <v>0.37037037037037035</v>
      </c>
      <c r="CB107">
        <f>(($AP$95-$AQ$94)/($AQ$95-$AQ$94))</f>
        <v>0.44444444444444442</v>
      </c>
    </row>
    <row r="108" spans="1:80" x14ac:dyDescent="0.25">
      <c r="A108">
        <v>107</v>
      </c>
      <c r="D108">
        <v>189.42336900000001</v>
      </c>
      <c r="E108" s="2">
        <v>2</v>
      </c>
      <c r="F108">
        <v>203.57046400000002</v>
      </c>
      <c r="G108" s="5">
        <v>3</v>
      </c>
      <c r="I108" s="3" t="s">
        <v>233</v>
      </c>
      <c r="N108">
        <v>207.64934399999999</v>
      </c>
      <c r="P108">
        <v>3</v>
      </c>
      <c r="Q108" t="str">
        <f t="shared" si="2"/>
        <v>234D</v>
      </c>
      <c r="R108">
        <v>2</v>
      </c>
      <c r="X108" t="s">
        <v>283</v>
      </c>
      <c r="Y108" t="s">
        <v>266</v>
      </c>
      <c r="AT108">
        <f>(($AO$99-$AN$97)/($AN$98-$AN$97))</f>
        <v>0.57692307692307687</v>
      </c>
      <c r="AU108">
        <f>(($AP$96-$AN$97)/($AN$98-$AN$97))</f>
        <v>0.57692307692307687</v>
      </c>
      <c r="AV108">
        <f>(($AQ$96-$AN$98)/($AN$99-$AN$98))</f>
        <v>0.19230769230769232</v>
      </c>
      <c r="AW108">
        <f>(($AN$97-$AO$98)/($AO$99-$AO$98))</f>
        <v>0.48275862068965519</v>
      </c>
      <c r="AX108">
        <f>(($AP$96-$AO$99)/($AO$100-$AO$99))</f>
        <v>0</v>
      </c>
      <c r="AY108">
        <f>(($AQ$95-$AO$98)/($AO$99-$AO$98))</f>
        <v>0.58620689655172409</v>
      </c>
      <c r="AZ108">
        <f>(($AN$98-$AP$96)/($AP$97-$AP$96))</f>
        <v>0.42307692307692307</v>
      </c>
      <c r="BA108">
        <f>(($AO$99-$AP$96)/($AP$97-$AP$96))</f>
        <v>0</v>
      </c>
      <c r="BB108">
        <f>(($AQ$96-$AP$96)/($AP$97-$AP$96))</f>
        <v>0.61538461538461542</v>
      </c>
      <c r="BC108">
        <f>(($AN$97-$AQ$94)/($AQ$95-$AQ$94))</f>
        <v>0.88888888888888884</v>
      </c>
      <c r="BD108">
        <f>(($AO$99-$AQ$95)/($AQ$96-$AQ$95))</f>
        <v>0.42857142857142855</v>
      </c>
      <c r="BE108">
        <f>(($AP$96-$AQ$95)/($AQ$96-$AQ$95))</f>
        <v>0.42857142857142855</v>
      </c>
      <c r="BG108">
        <v>2</v>
      </c>
      <c r="BH108">
        <v>642</v>
      </c>
      <c r="BI108">
        <f>($BH$117-$BH$114)/200</f>
        <v>8.5000000000000006E-2</v>
      </c>
      <c r="BQ108">
        <f>1-(($AO$99-$AN$97)/($AN$98-$AN$97))</f>
        <v>0.42307692307692313</v>
      </c>
      <c r="BR108">
        <f>1-(($AP$96-$AN$97)/($AN$98-$AN$97))</f>
        <v>0.42307692307692313</v>
      </c>
      <c r="BS108">
        <f>(($AQ$96-$AN$98)/($AN$99-$AN$98))</f>
        <v>0.19230769230769232</v>
      </c>
      <c r="BT108">
        <f>(($AN$97-$AO$98)/($AO$99-$AO$98))</f>
        <v>0.48275862068965519</v>
      </c>
      <c r="BU108">
        <f>(($AP$96-$AO$99)/($AO$100-$AO$99))</f>
        <v>0</v>
      </c>
      <c r="BV108">
        <f>1-(($AQ$95-$AO$98)/($AO$99-$AO$98))</f>
        <v>0.41379310344827591</v>
      </c>
      <c r="BW108">
        <f>(($AN$98-$AP$96)/($AP$97-$AP$96))</f>
        <v>0.42307692307692307</v>
      </c>
      <c r="BX108">
        <f>(($AO$99-$AP$96)/($AP$97-$AP$96))</f>
        <v>0</v>
      </c>
      <c r="BY108">
        <f>1-(($AQ$96-$AP$96)/($AP$97-$AP$96))</f>
        <v>0.38461538461538458</v>
      </c>
      <c r="BZ108">
        <f>1-(($AN$97-$AQ$94)/($AQ$95-$AQ$94))</f>
        <v>0.11111111111111116</v>
      </c>
      <c r="CA108">
        <f>(($AO$99-$AQ$95)/($AQ$96-$AQ$95))</f>
        <v>0.42857142857142855</v>
      </c>
      <c r="CB108">
        <f>(($AP$96-$AQ$95)/($AQ$96-$AQ$95))</f>
        <v>0.42857142857142855</v>
      </c>
    </row>
    <row r="109" spans="1:80" x14ac:dyDescent="0.25">
      <c r="A109">
        <v>108</v>
      </c>
      <c r="D109">
        <v>189.42336900000001</v>
      </c>
      <c r="E109" s="2">
        <v>2</v>
      </c>
      <c r="F109">
        <v>203.57046400000002</v>
      </c>
      <c r="G109" s="5">
        <v>3</v>
      </c>
      <c r="I109" s="3" t="s">
        <v>233</v>
      </c>
      <c r="N109">
        <v>207.64934399999999</v>
      </c>
      <c r="O109">
        <v>108</v>
      </c>
      <c r="P109">
        <v>3</v>
      </c>
      <c r="Q109" t="str">
        <f t="shared" si="2"/>
        <v>234D</v>
      </c>
      <c r="R109">
        <v>3</v>
      </c>
      <c r="X109" t="s">
        <v>283</v>
      </c>
      <c r="Y109" t="s">
        <v>269</v>
      </c>
      <c r="AT109">
        <f>(($AO$100-$AN$98)/($AN$99-$AN$98))</f>
        <v>0.53846153846153844</v>
      </c>
      <c r="AU109">
        <f>(($AP$97-$AN$98)/($AN$99-$AN$98))</f>
        <v>0.57692307692307687</v>
      </c>
      <c r="AV109">
        <f>(($AQ$97-$AN$99)/($AN$100-$AN$99))</f>
        <v>0.16</v>
      </c>
      <c r="AW109">
        <f>(($AN$98-$AO$99)/($AO$100-$AO$99))</f>
        <v>0.44</v>
      </c>
      <c r="AX109">
        <f>(($AP$97-$AO$100)/($AO$101-$AO$100))</f>
        <v>4.1666666666666664E-2</v>
      </c>
      <c r="AY109">
        <f>(($AQ$96-$AO$99)/($AO$100-$AO$99))</f>
        <v>0.64</v>
      </c>
      <c r="AZ109">
        <f>(($AN$99-$AP$97)/($AP$98-$AP$97))</f>
        <v>0.40740740740740738</v>
      </c>
      <c r="BA109">
        <f>(($AO$100-$AP$96)/($AP$97-$AP$96))</f>
        <v>0.96153846153846156</v>
      </c>
      <c r="BB109">
        <f>(($AQ$97-$AP$97)/($AP$98-$AP$97))</f>
        <v>0.55555555555555558</v>
      </c>
      <c r="BC109">
        <f>(($AN$98-$AQ$95)/($AQ$96-$AQ$95))</f>
        <v>0.8214285714285714</v>
      </c>
      <c r="BD109">
        <f>(($AO$100-$AQ$96)/($AQ$97-$AQ$96))</f>
        <v>0.36</v>
      </c>
      <c r="BE109">
        <f>(($AP$97-$AQ$96)/($AQ$97-$AQ$96))</f>
        <v>0.4</v>
      </c>
      <c r="BG109">
        <v>3</v>
      </c>
      <c r="BH109">
        <v>646</v>
      </c>
      <c r="BI109">
        <f>($BH$118-$BH$115)/200</f>
        <v>0.125</v>
      </c>
      <c r="BQ109">
        <f>1-(($AO$100-$AN$98)/($AN$99-$AN$98))</f>
        <v>0.46153846153846156</v>
      </c>
      <c r="BR109">
        <f>1-(($AP$97-$AN$98)/($AN$99-$AN$98))</f>
        <v>0.42307692307692313</v>
      </c>
      <c r="BS109">
        <f>(($AQ$97-$AN$99)/($AN$100-$AN$99))</f>
        <v>0.16</v>
      </c>
      <c r="BT109">
        <f>(($AN$98-$AO$99)/($AO$100-$AO$99))</f>
        <v>0.44</v>
      </c>
      <c r="BU109">
        <f>(($AP$97-$AO$100)/($AO$101-$AO$100))</f>
        <v>4.1666666666666664E-2</v>
      </c>
      <c r="BV109">
        <f>1-(($AQ$96-$AO$99)/($AO$100-$AO$99))</f>
        <v>0.36</v>
      </c>
      <c r="BW109">
        <f>(($AN$99-$AP$97)/($AP$98-$AP$97))</f>
        <v>0.40740740740740738</v>
      </c>
      <c r="BX109">
        <f>1-(($AO$100-$AP$96)/($AP$97-$AP$96))</f>
        <v>3.8461538461538436E-2</v>
      </c>
      <c r="BY109">
        <f>1-(($AQ$97-$AP$97)/($AP$98-$AP$97))</f>
        <v>0.44444444444444442</v>
      </c>
      <c r="BZ109">
        <f>1-(($AN$98-$AQ$95)/($AQ$96-$AQ$95))</f>
        <v>0.1785714285714286</v>
      </c>
      <c r="CA109">
        <f>(($AO$100-$AQ$96)/($AQ$97-$AQ$96))</f>
        <v>0.36</v>
      </c>
      <c r="CB109">
        <f>(($AP$97-$AQ$96)/($AQ$97-$AQ$96))</f>
        <v>0.4</v>
      </c>
    </row>
    <row r="110" spans="1:80" x14ac:dyDescent="0.25">
      <c r="A110">
        <v>109</v>
      </c>
      <c r="D110">
        <v>189.42336900000001</v>
      </c>
      <c r="E110" s="2">
        <v>2</v>
      </c>
      <c r="F110">
        <v>203.57046400000002</v>
      </c>
      <c r="G110" s="5">
        <v>3</v>
      </c>
      <c r="P110">
        <v>2</v>
      </c>
      <c r="Q110" t="str">
        <f t="shared" si="2"/>
        <v>23</v>
      </c>
      <c r="R110">
        <v>1</v>
      </c>
      <c r="X110" t="s">
        <v>283</v>
      </c>
      <c r="Y110" t="s">
        <v>264</v>
      </c>
      <c r="AB110" t="s">
        <v>283</v>
      </c>
      <c r="AC110" t="str">
        <f>CONCATENATE($R110,$R111,$R112,$R113)</f>
        <v>1423</v>
      </c>
      <c r="AT110">
        <f>(($AO$101-$AN$99)/($AN$100-$AN$99))</f>
        <v>0.48</v>
      </c>
      <c r="AU110">
        <f>(($AP$98-$AN$99)/($AN$100-$AN$99))</f>
        <v>0.64</v>
      </c>
      <c r="AV110">
        <f>(($AQ$98-$AN$100)/($AN$101-$AN$100))</f>
        <v>0.08</v>
      </c>
      <c r="AW110">
        <f>(($AN$99-$AO$100)/($AO$101-$AO$100))</f>
        <v>0.5</v>
      </c>
      <c r="AX110">
        <f>(($AP$98-$AO$101)/($AO$102-$AO$101))</f>
        <v>0.16</v>
      </c>
      <c r="AY110">
        <f>(($AQ$97-$AO$100)/($AO$101-$AO$100))</f>
        <v>0.66666666666666663</v>
      </c>
      <c r="AZ110">
        <f>(($AN$100-$AP$98)/($AP$99-$AP$98))</f>
        <v>0.34615384615384615</v>
      </c>
      <c r="BA110">
        <f>(($AO$101-$AP$97)/($AP$98-$AP$97))</f>
        <v>0.85185185185185186</v>
      </c>
      <c r="BB110">
        <f>(($AQ$98-$AP$98)/($AP$99-$AP$98))</f>
        <v>0.42307692307692307</v>
      </c>
      <c r="BC110">
        <f>(($AN$99-$AQ$96)/($AQ$97-$AQ$96))</f>
        <v>0.84</v>
      </c>
      <c r="BD110">
        <f>(($AO$101-$AQ$97)/($AQ$98-$AQ$97))</f>
        <v>0.34782608695652173</v>
      </c>
      <c r="BE110">
        <f>(($AP$98-$AQ$97)/($AQ$98-$AQ$97))</f>
        <v>0.52173913043478259</v>
      </c>
      <c r="BG110">
        <v>1</v>
      </c>
      <c r="BH110">
        <v>654</v>
      </c>
      <c r="BI110">
        <f>($BH$119-$BH$116)/200</f>
        <v>7.4999999999999997E-2</v>
      </c>
      <c r="BQ110">
        <f>(($AO$101-$AN$99)/($AN$100-$AN$99))</f>
        <v>0.48</v>
      </c>
      <c r="BR110">
        <f>1-(($AP$98-$AN$99)/($AN$100-$AN$99))</f>
        <v>0.36</v>
      </c>
      <c r="BS110">
        <f>(($AQ$98-$AN$100)/($AN$101-$AN$100))</f>
        <v>0.08</v>
      </c>
      <c r="BT110">
        <f>(($AN$99-$AO$100)/($AO$101-$AO$100))</f>
        <v>0.5</v>
      </c>
      <c r="BU110">
        <f>(($AP$98-$AO$101)/($AO$102-$AO$101))</f>
        <v>0.16</v>
      </c>
      <c r="BV110">
        <f>1-(($AQ$97-$AO$100)/($AO$101-$AO$100))</f>
        <v>0.33333333333333337</v>
      </c>
      <c r="BW110">
        <f>(($AN$100-$AP$98)/($AP$99-$AP$98))</f>
        <v>0.34615384615384615</v>
      </c>
      <c r="BX110">
        <f>1-(($AO$101-$AP$97)/($AP$98-$AP$97))</f>
        <v>0.14814814814814814</v>
      </c>
      <c r="BY110">
        <f>(($AQ$98-$AP$98)/($AP$99-$AP$98))</f>
        <v>0.42307692307692307</v>
      </c>
      <c r="BZ110">
        <f>1-(($AN$99-$AQ$96)/($AQ$97-$AQ$96))</f>
        <v>0.16000000000000003</v>
      </c>
      <c r="CA110">
        <f>(($AO$101-$AQ$97)/($AQ$98-$AQ$97))</f>
        <v>0.34782608695652173</v>
      </c>
      <c r="CB110">
        <f>1-(($AP$98-$AQ$97)/($AQ$98-$AQ$97))</f>
        <v>0.47826086956521741</v>
      </c>
    </row>
    <row r="111" spans="1:80" x14ac:dyDescent="0.25">
      <c r="A111">
        <v>110</v>
      </c>
      <c r="D111">
        <v>189.42336900000001</v>
      </c>
      <c r="E111" s="2">
        <v>2</v>
      </c>
      <c r="F111">
        <v>203.57046400000002</v>
      </c>
      <c r="G111" s="5">
        <v>3</v>
      </c>
      <c r="P111">
        <v>2</v>
      </c>
      <c r="Q111" t="str">
        <f t="shared" si="2"/>
        <v>23</v>
      </c>
      <c r="R111">
        <v>4</v>
      </c>
      <c r="X111" t="s">
        <v>283</v>
      </c>
      <c r="Y111" t="s">
        <v>265</v>
      </c>
      <c r="AT111">
        <f>(($AO$102-$AN$100)/($AN$101-$AN$100))</f>
        <v>0.48</v>
      </c>
      <c r="AU111">
        <f>(($AP$99-$AN$100)/($AN$101-$AN$100))</f>
        <v>0.68</v>
      </c>
      <c r="AV111">
        <f>(($AQ$99-$AN$101)/($AN$102-$AN$101))</f>
        <v>0.14285714285714285</v>
      </c>
      <c r="AW111">
        <f>(($AN$100-$AO$101)/($AO$102-$AO$101))</f>
        <v>0.52</v>
      </c>
      <c r="AX111">
        <f>(($AP$99-$AO$102)/($AO$103-$AO$102))</f>
        <v>0.19230769230769232</v>
      </c>
      <c r="AY111">
        <f>(($AQ$98-$AO$101)/($AO$102-$AO$101))</f>
        <v>0.6</v>
      </c>
      <c r="AZ111">
        <f>(($AN$101-$AP$99)/($AP$100-$AP$99))</f>
        <v>0.33333333333333331</v>
      </c>
      <c r="BA111">
        <f>(($AO$102-$AP$98)/($AP$99-$AP$98))</f>
        <v>0.80769230769230771</v>
      </c>
      <c r="BB111">
        <f>(($AQ$99-$AP$99)/($AP$100-$AP$99))</f>
        <v>0.5</v>
      </c>
      <c r="BC111">
        <f>(($AN$100-$AQ$97)/($AQ$98-$AQ$97))</f>
        <v>0.91304347826086951</v>
      </c>
      <c r="BD111">
        <f>(($AO$102-$AQ$98)/($AQ$99-$AQ$98))</f>
        <v>0.37037037037037035</v>
      </c>
      <c r="BE111">
        <f>(($AP$99-$AQ$98)/($AQ$99-$AQ$98))</f>
        <v>0.55555555555555558</v>
      </c>
      <c r="BG111">
        <v>4</v>
      </c>
      <c r="BH111">
        <v>656</v>
      </c>
      <c r="BI111">
        <f>($BH$120-$BH$117)/200</f>
        <v>0.115</v>
      </c>
      <c r="BQ111">
        <f>(($AO$102-$AN$100)/($AN$101-$AN$100))</f>
        <v>0.48</v>
      </c>
      <c r="BR111">
        <f>1-(($AP$99-$AN$100)/($AN$101-$AN$100))</f>
        <v>0.31999999999999995</v>
      </c>
      <c r="BS111">
        <f>(($AQ$99-$AN$101)/($AN$102-$AN$101))</f>
        <v>0.14285714285714285</v>
      </c>
      <c r="BT111">
        <f>1-(($AN$100-$AO$101)/($AO$102-$AO$101))</f>
        <v>0.48</v>
      </c>
      <c r="BU111">
        <f>(($AP$99-$AO$102)/($AO$103-$AO$102))</f>
        <v>0.19230769230769232</v>
      </c>
      <c r="BV111">
        <f>1-(($AQ$98-$AO$101)/($AO$102-$AO$101))</f>
        <v>0.4</v>
      </c>
      <c r="BW111">
        <f>(($AN$101-$AP$99)/($AP$100-$AP$99))</f>
        <v>0.33333333333333331</v>
      </c>
      <c r="BX111">
        <f>1-(($AO$102-$AP$98)/($AP$99-$AP$98))</f>
        <v>0.19230769230769229</v>
      </c>
      <c r="BY111">
        <f>(($AQ$99-$AP$99)/($AP$100-$AP$99))</f>
        <v>0.5</v>
      </c>
      <c r="BZ111">
        <f>1-(($AN$100-$AQ$97)/($AQ$98-$AQ$97))</f>
        <v>8.6956521739130488E-2</v>
      </c>
      <c r="CA111">
        <f>(($AO$102-$AQ$98)/($AQ$99-$AQ$98))</f>
        <v>0.37037037037037035</v>
      </c>
      <c r="CB111">
        <f>1-(($AP$99-$AQ$98)/($AQ$99-$AQ$98))</f>
        <v>0.44444444444444442</v>
      </c>
    </row>
    <row r="112" spans="1:80" x14ac:dyDescent="0.25">
      <c r="A112">
        <v>111</v>
      </c>
      <c r="D112">
        <v>189.42336900000001</v>
      </c>
      <c r="E112" s="2">
        <v>2</v>
      </c>
      <c r="F112">
        <v>203.57046400000002</v>
      </c>
      <c r="G112" s="5">
        <v>3</v>
      </c>
      <c r="P112">
        <v>2</v>
      </c>
      <c r="Q112" t="str">
        <f t="shared" si="2"/>
        <v>23</v>
      </c>
      <c r="R112">
        <v>2</v>
      </c>
      <c r="X112" t="s">
        <v>283</v>
      </c>
      <c r="Y112" t="s">
        <v>266</v>
      </c>
      <c r="AT112">
        <f>(($AO$103-$AN$101)/($AN$102-$AN$101))</f>
        <v>0.4642857142857143</v>
      </c>
      <c r="AU112">
        <f>(($AP$100-$AN$101)/($AN$102-$AN$101))</f>
        <v>0.5714285714285714</v>
      </c>
      <c r="AV112">
        <f>(($AQ$100-$AN$102)/($AN$103-$AN$102))</f>
        <v>0.10344827586206896</v>
      </c>
      <c r="AW112">
        <f>(($AN$101-$AO$102)/($AO$103-$AO$102))</f>
        <v>0.5</v>
      </c>
      <c r="AX112">
        <f>(($AP$100-$AO$103)/($AO$104-$AO$103))</f>
        <v>0.10344827586206896</v>
      </c>
      <c r="AY112">
        <f>(($AQ$99-$AO$102)/($AO$103-$AO$102))</f>
        <v>0.65384615384615385</v>
      </c>
      <c r="AZ112">
        <f>(($AN$102-$AP$100)/($AP$101-$AP$100))</f>
        <v>0.41379310344827586</v>
      </c>
      <c r="BA112">
        <f>(($AO$103-$AP$99)/($AP$100-$AP$99))</f>
        <v>0.875</v>
      </c>
      <c r="BB112">
        <f>(($AQ$100-$AP$100)/($AP$101-$AP$100))</f>
        <v>0.51724137931034486</v>
      </c>
      <c r="BC112">
        <f>(($AN$101-$AQ$98)/($AQ$99-$AQ$98))</f>
        <v>0.85185185185185186</v>
      </c>
      <c r="BD112">
        <f>(($AO$103-$AQ$99)/($AQ$100-$AQ$99))</f>
        <v>0.33333333333333331</v>
      </c>
      <c r="BE112">
        <f>(($AP$100-$AQ$99)/($AQ$100-$AQ$99))</f>
        <v>0.44444444444444442</v>
      </c>
      <c r="BG112">
        <v>2</v>
      </c>
      <c r="BH112">
        <v>666</v>
      </c>
      <c r="BI112">
        <f>($BH$121-$BH$118)/200</f>
        <v>0.09</v>
      </c>
      <c r="BQ112">
        <f>(($AO$103-$AN$101)/($AN$102-$AN$101))</f>
        <v>0.4642857142857143</v>
      </c>
      <c r="BR112">
        <f>1-(($AP$100-$AN$101)/($AN$102-$AN$101))</f>
        <v>0.4285714285714286</v>
      </c>
      <c r="BS112">
        <f>(($AQ$100-$AN$102)/($AN$103-$AN$102))</f>
        <v>0.10344827586206896</v>
      </c>
      <c r="BT112">
        <f>(($AN$101-$AO$102)/($AO$103-$AO$102))</f>
        <v>0.5</v>
      </c>
      <c r="BU112">
        <f>(($AP$100-$AO$103)/($AO$104-$AO$103))</f>
        <v>0.10344827586206896</v>
      </c>
      <c r="BV112">
        <f>1-(($AQ$99-$AO$102)/($AO$103-$AO$102))</f>
        <v>0.34615384615384615</v>
      </c>
      <c r="BW112">
        <f>(($AN$102-$AP$100)/($AP$101-$AP$100))</f>
        <v>0.41379310344827586</v>
      </c>
      <c r="BX112">
        <f>1-(($AO$103-$AP$99)/($AP$100-$AP$99))</f>
        <v>0.125</v>
      </c>
      <c r="BY112">
        <f>1-(($AQ$100-$AP$100)/($AP$101-$AP$100))</f>
        <v>0.48275862068965514</v>
      </c>
      <c r="BZ112">
        <f>1-(($AN$101-$AQ$98)/($AQ$99-$AQ$98))</f>
        <v>0.14814814814814814</v>
      </c>
      <c r="CA112">
        <f>(($AO$103-$AQ$99)/($AQ$100-$AQ$99))</f>
        <v>0.33333333333333331</v>
      </c>
      <c r="CB112">
        <f>(($AP$100-$AQ$99)/($AQ$100-$AQ$99))</f>
        <v>0.44444444444444442</v>
      </c>
    </row>
    <row r="113" spans="1:80" x14ac:dyDescent="0.25">
      <c r="A113">
        <v>112</v>
      </c>
      <c r="D113">
        <v>189.42336900000001</v>
      </c>
      <c r="E113" s="2">
        <v>2</v>
      </c>
      <c r="F113">
        <v>203.57046400000002</v>
      </c>
      <c r="G113" s="5">
        <v>3</v>
      </c>
      <c r="P113">
        <v>2</v>
      </c>
      <c r="Q113" t="str">
        <f t="shared" si="2"/>
        <v>23</v>
      </c>
      <c r="R113">
        <v>3</v>
      </c>
      <c r="X113" t="s">
        <v>283</v>
      </c>
      <c r="Y113" t="s">
        <v>269</v>
      </c>
      <c r="AT113">
        <f>(($AO$104-$AN$102)/($AN$103-$AN$102))</f>
        <v>0.48275862068965519</v>
      </c>
      <c r="AU113">
        <f>(($AP$101-$AN$102)/($AN$103-$AN$102))</f>
        <v>0.58620689655172409</v>
      </c>
      <c r="AV113">
        <f>(($AQ$101-$AN$103)/($AN$104-$AN$103))</f>
        <v>0.125</v>
      </c>
      <c r="AW113">
        <f>(($AN$102-$AO$103)/($AO$104-$AO$103))</f>
        <v>0.51724137931034486</v>
      </c>
      <c r="AX113">
        <f>(($AP$101-$AO$104)/($AO$105-$AO$104))</f>
        <v>0.1</v>
      </c>
      <c r="AY113">
        <f>(($AQ$100-$AO$103)/($AO$104-$AO$103))</f>
        <v>0.62068965517241381</v>
      </c>
      <c r="AZ113">
        <f>(($AN$103-$AP$101)/($AP$102-$AP$101))</f>
        <v>0.375</v>
      </c>
      <c r="BA113">
        <f>(($AO$104-$AP$100)/($AP$101-$AP$100))</f>
        <v>0.89655172413793105</v>
      </c>
      <c r="BB113">
        <f>(($AQ$101-$AP$101)/($AP$102-$AP$101))</f>
        <v>0.5</v>
      </c>
      <c r="BC113">
        <f>(($AN$102-$AQ$99)/($AQ$100-$AQ$99))</f>
        <v>0.88888888888888884</v>
      </c>
      <c r="BD113">
        <f>(($AO$104-$AQ$100)/($AQ$101-$AQ$100))</f>
        <v>0.36666666666666664</v>
      </c>
      <c r="BE113">
        <f>(($AP$101-$AQ$100)/($AQ$101-$AQ$100))</f>
        <v>0.46666666666666667</v>
      </c>
      <c r="BG113">
        <v>3</v>
      </c>
      <c r="BH113">
        <v>668</v>
      </c>
      <c r="BI113">
        <f>($BH$122-$BH$119)/200</f>
        <v>0.125</v>
      </c>
      <c r="BQ113">
        <f>(($AO$104-$AN$102)/($AN$103-$AN$102))</f>
        <v>0.48275862068965519</v>
      </c>
      <c r="BR113">
        <f>1-(($AP$101-$AN$102)/($AN$103-$AN$102))</f>
        <v>0.41379310344827591</v>
      </c>
      <c r="BS113">
        <f>(($AQ$101-$AN$103)/($AN$104-$AN$103))</f>
        <v>0.125</v>
      </c>
      <c r="BT113">
        <f>1-(($AN$102-$AO$103)/($AO$104-$AO$103))</f>
        <v>0.48275862068965514</v>
      </c>
      <c r="BU113">
        <f>(($AP$101-$AO$104)/($AO$105-$AO$104))</f>
        <v>0.1</v>
      </c>
      <c r="BV113">
        <f>1-(($AQ$100-$AO$103)/($AO$104-$AO$103))</f>
        <v>0.37931034482758619</v>
      </c>
      <c r="BW113">
        <f>(($AN$103-$AP$101)/($AP$102-$AP$101))</f>
        <v>0.375</v>
      </c>
      <c r="BX113">
        <f>1-(($AO$104-$AP$100)/($AP$101-$AP$100))</f>
        <v>0.10344827586206895</v>
      </c>
      <c r="BY113">
        <f>(($AQ$101-$AP$101)/($AP$102-$AP$101))</f>
        <v>0.5</v>
      </c>
      <c r="BZ113">
        <f>1-(($AN$102-$AQ$99)/($AQ$100-$AQ$99))</f>
        <v>0.11111111111111116</v>
      </c>
      <c r="CA113">
        <f>(($AO$104-$AQ$100)/($AQ$101-$AQ$100))</f>
        <v>0.36666666666666664</v>
      </c>
      <c r="CB113">
        <f>(($AP$101-$AQ$100)/($AQ$101-$AQ$100))</f>
        <v>0.46666666666666667</v>
      </c>
    </row>
    <row r="114" spans="1:80" x14ac:dyDescent="0.25">
      <c r="A114">
        <v>113</v>
      </c>
      <c r="D114">
        <v>189.42336900000001</v>
      </c>
      <c r="E114" s="2">
        <v>2</v>
      </c>
      <c r="F114">
        <v>203.57046400000002</v>
      </c>
      <c r="G114" s="5">
        <v>3</v>
      </c>
      <c r="P114">
        <v>2</v>
      </c>
      <c r="Q114" t="str">
        <f t="shared" si="2"/>
        <v>23</v>
      </c>
      <c r="R114">
        <v>1</v>
      </c>
      <c r="X114" t="s">
        <v>283</v>
      </c>
      <c r="Y114" t="s">
        <v>264</v>
      </c>
      <c r="AB114" t="s">
        <v>283</v>
      </c>
      <c r="AC114" t="str">
        <f>CONCATENATE($R114,$R115,$R116,$R117)</f>
        <v>1423</v>
      </c>
      <c r="AT114">
        <f>(($AO$105-$AN$103)/($AN$104-$AN$103))</f>
        <v>0.46875</v>
      </c>
      <c r="AU114">
        <f>(($AP$102-$AN$103)/($AN$104-$AN$103))</f>
        <v>0.625</v>
      </c>
      <c r="AW114">
        <f>(($AN$103-$AO$104)/($AO$105-$AO$104))</f>
        <v>0.5</v>
      </c>
      <c r="AY114">
        <f>(($AQ$101-$AO$104)/($AO$105-$AO$104))</f>
        <v>0.6333333333333333</v>
      </c>
      <c r="BA114">
        <f>(($AO$105-$AP$101)/($AP$102-$AP$101))</f>
        <v>0.84375</v>
      </c>
      <c r="BC114">
        <f>(($AN$103-$AQ$100)/($AQ$101-$AQ$100))</f>
        <v>0.8666666666666667</v>
      </c>
      <c r="BD114">
        <f>(($AO$105-$AQ$101)/($AQ$102-$AQ$101))</f>
        <v>0.35483870967741937</v>
      </c>
      <c r="BE114">
        <f>(($AP$102-$AQ$101)/($AQ$102-$AQ$101))</f>
        <v>0.5161290322580645</v>
      </c>
      <c r="BG114">
        <v>1</v>
      </c>
      <c r="BH114">
        <v>678</v>
      </c>
      <c r="BI114">
        <f>($BH$123-$BH$120)/200</f>
        <v>0.08</v>
      </c>
      <c r="BQ114">
        <f>(($AO$105-$AN$103)/($AN$104-$AN$103))</f>
        <v>0.46875</v>
      </c>
      <c r="BR114">
        <f>1-(($AP$102-$AN$103)/($AN$104-$AN$103))</f>
        <v>0.375</v>
      </c>
      <c r="BT114">
        <f>(($AN$103-$AO$104)/($AO$105-$AO$104))</f>
        <v>0.5</v>
      </c>
      <c r="BV114">
        <f>1-(($AQ$101-$AO$104)/($AO$105-$AO$104))</f>
        <v>0.3666666666666667</v>
      </c>
      <c r="BX114">
        <f>1-(($AO$105-$AP$101)/($AP$102-$AP$101))</f>
        <v>0.15625</v>
      </c>
      <c r="BZ114">
        <f>1-(($AN$103-$AQ$100)/($AQ$101-$AQ$100))</f>
        <v>0.1333333333333333</v>
      </c>
      <c r="CA114">
        <f>(($AO$105-$AQ$101)/($AQ$102-$AQ$101))</f>
        <v>0.35483870967741937</v>
      </c>
      <c r="CB114">
        <f>1-(($AP$102-$AQ$101)/($AQ$102-$AQ$101))</f>
        <v>0.4838709677419355</v>
      </c>
    </row>
    <row r="115" spans="1:80" x14ac:dyDescent="0.25">
      <c r="A115">
        <v>114</v>
      </c>
      <c r="D115">
        <v>189.42336900000001</v>
      </c>
      <c r="E115" s="2">
        <v>2</v>
      </c>
      <c r="F115">
        <v>203.57046400000002</v>
      </c>
      <c r="G115" s="5">
        <v>3</v>
      </c>
      <c r="P115">
        <v>2</v>
      </c>
      <c r="Q115" t="str">
        <f t="shared" si="2"/>
        <v>23</v>
      </c>
      <c r="R115">
        <v>4</v>
      </c>
      <c r="X115" t="s">
        <v>283</v>
      </c>
      <c r="Y115" t="s">
        <v>265</v>
      </c>
      <c r="BC115">
        <f>(($AN$104-$AQ$101)/($AQ$102-$AQ$101))</f>
        <v>0.90322580645161288</v>
      </c>
      <c r="BG115">
        <v>4</v>
      </c>
      <c r="BH115">
        <v>680</v>
      </c>
      <c r="BI115">
        <f>($BH$124-$BH$121)/200</f>
        <v>0.11</v>
      </c>
      <c r="BZ115">
        <f>1-(($AN$104-$AQ$101)/($AQ$102-$AQ$101))</f>
        <v>9.6774193548387122E-2</v>
      </c>
    </row>
    <row r="116" spans="1:80" x14ac:dyDescent="0.25">
      <c r="A116">
        <v>115</v>
      </c>
      <c r="D116">
        <v>189.42336900000001</v>
      </c>
      <c r="E116" s="2">
        <v>2</v>
      </c>
      <c r="F116">
        <v>203.57046400000002</v>
      </c>
      <c r="G116" s="5">
        <v>3</v>
      </c>
      <c r="P116">
        <v>2</v>
      </c>
      <c r="Q116" t="str">
        <f t="shared" si="2"/>
        <v>23</v>
      </c>
      <c r="R116">
        <v>2</v>
      </c>
      <c r="X116" t="s">
        <v>283</v>
      </c>
      <c r="Y116" t="s">
        <v>266</v>
      </c>
      <c r="BG116">
        <v>2</v>
      </c>
      <c r="BH116">
        <v>691</v>
      </c>
      <c r="BI116">
        <f>($BH$125-$BH$122)/200</f>
        <v>0.09</v>
      </c>
    </row>
    <row r="117" spans="1:80" x14ac:dyDescent="0.25">
      <c r="A117">
        <v>116</v>
      </c>
      <c r="B117">
        <v>181.833067</v>
      </c>
      <c r="C117" s="4">
        <v>1</v>
      </c>
      <c r="D117">
        <v>189.42336900000001</v>
      </c>
      <c r="E117" s="2">
        <v>2</v>
      </c>
      <c r="F117">
        <v>203.57046400000002</v>
      </c>
      <c r="G117" s="5">
        <v>3</v>
      </c>
      <c r="P117">
        <v>3</v>
      </c>
      <c r="Q117" t="str">
        <f t="shared" si="2"/>
        <v>123</v>
      </c>
      <c r="R117">
        <v>3</v>
      </c>
      <c r="X117" t="s">
        <v>285</v>
      </c>
      <c r="Y117" t="s">
        <v>276</v>
      </c>
      <c r="BG117">
        <v>3</v>
      </c>
      <c r="BH117">
        <v>695</v>
      </c>
      <c r="BI117">
        <f>($BH$131-$BH$128)/200</f>
        <v>0.13</v>
      </c>
    </row>
    <row r="118" spans="1:80" x14ac:dyDescent="0.25">
      <c r="A118">
        <v>117</v>
      </c>
      <c r="B118">
        <v>181.88980699999999</v>
      </c>
      <c r="C118" s="4">
        <v>1</v>
      </c>
      <c r="D118">
        <v>189.414839</v>
      </c>
      <c r="E118" s="2">
        <v>2</v>
      </c>
      <c r="H118">
        <v>193.78262899999999</v>
      </c>
      <c r="I118" s="3">
        <v>4</v>
      </c>
      <c r="P118">
        <v>3</v>
      </c>
      <c r="Q118" t="str">
        <f t="shared" si="2"/>
        <v>124</v>
      </c>
      <c r="R118">
        <v>1</v>
      </c>
      <c r="X118" t="s">
        <v>285</v>
      </c>
      <c r="Y118" t="s">
        <v>277</v>
      </c>
      <c r="AB118" t="s">
        <v>283</v>
      </c>
      <c r="AC118" t="str">
        <f>CONCATENATE($R118,$R119,$R120,$R121)</f>
        <v>1423</v>
      </c>
      <c r="BG118">
        <v>1</v>
      </c>
      <c r="BH118">
        <v>705</v>
      </c>
      <c r="BI118">
        <f>($BH$132-$BH$129)/200</f>
        <v>0.1</v>
      </c>
    </row>
    <row r="119" spans="1:80" x14ac:dyDescent="0.25">
      <c r="A119">
        <v>118</v>
      </c>
      <c r="B119">
        <v>181.88980699999999</v>
      </c>
      <c r="C119" s="4">
        <v>1</v>
      </c>
      <c r="H119">
        <v>193.77717799999999</v>
      </c>
      <c r="I119" s="3">
        <v>4</v>
      </c>
      <c r="P119">
        <v>2</v>
      </c>
      <c r="Q119" t="str">
        <f t="shared" si="2"/>
        <v>14</v>
      </c>
      <c r="R119">
        <v>4</v>
      </c>
      <c r="X119" t="s">
        <v>281</v>
      </c>
      <c r="Y119" t="s">
        <v>261</v>
      </c>
      <c r="BG119">
        <v>4</v>
      </c>
      <c r="BH119">
        <v>706</v>
      </c>
      <c r="BI119">
        <f>($BH$133-$BH$130)/200</f>
        <v>0.13500000000000001</v>
      </c>
    </row>
    <row r="120" spans="1:80" x14ac:dyDescent="0.25">
      <c r="A120">
        <v>119</v>
      </c>
      <c r="B120">
        <v>181.88980699999999</v>
      </c>
      <c r="C120" s="4">
        <v>1</v>
      </c>
      <c r="H120">
        <v>193.77717799999999</v>
      </c>
      <c r="I120" s="3">
        <v>4</v>
      </c>
      <c r="P120">
        <v>2</v>
      </c>
      <c r="Q120" t="str">
        <f t="shared" si="2"/>
        <v>14</v>
      </c>
      <c r="R120">
        <v>2</v>
      </c>
      <c r="X120" t="s">
        <v>282</v>
      </c>
      <c r="Y120" t="s">
        <v>262</v>
      </c>
      <c r="BG120">
        <v>2</v>
      </c>
      <c r="BH120">
        <v>718</v>
      </c>
      <c r="BI120">
        <f>($BH$134-$BH$131)/200</f>
        <v>7.0000000000000007E-2</v>
      </c>
    </row>
    <row r="121" spans="1:80" x14ac:dyDescent="0.25">
      <c r="A121">
        <v>120</v>
      </c>
      <c r="B121">
        <v>181.88980699999999</v>
      </c>
      <c r="C121" s="4">
        <v>1</v>
      </c>
      <c r="H121">
        <v>193.63043099999999</v>
      </c>
      <c r="I121" s="3">
        <v>4</v>
      </c>
      <c r="P121">
        <v>2</v>
      </c>
      <c r="Q121" t="str">
        <f t="shared" si="2"/>
        <v>14</v>
      </c>
      <c r="R121">
        <v>3</v>
      </c>
      <c r="X121" t="s">
        <v>281</v>
      </c>
      <c r="Y121" t="s">
        <v>263</v>
      </c>
      <c r="BG121">
        <v>3</v>
      </c>
      <c r="BH121">
        <v>723</v>
      </c>
      <c r="BI121">
        <f>($BH$135-$BH$132)/200</f>
        <v>0.13</v>
      </c>
    </row>
    <row r="122" spans="1:80" x14ac:dyDescent="0.25">
      <c r="A122">
        <v>121</v>
      </c>
      <c r="B122">
        <v>181.88980699999999</v>
      </c>
      <c r="C122" s="4">
        <v>1</v>
      </c>
      <c r="H122">
        <v>193.63043099999999</v>
      </c>
      <c r="I122" s="3">
        <v>4</v>
      </c>
      <c r="P122">
        <v>2</v>
      </c>
      <c r="Q122" t="str">
        <f t="shared" si="2"/>
        <v>14</v>
      </c>
      <c r="R122">
        <v>1</v>
      </c>
      <c r="X122" t="s">
        <v>283</v>
      </c>
      <c r="Y122" t="s">
        <v>264</v>
      </c>
      <c r="AB122" t="s">
        <v>283</v>
      </c>
      <c r="AC122" t="str">
        <f>CONCATENATE($R122,$R123,$R124,$R125)</f>
        <v>1423</v>
      </c>
      <c r="BG122">
        <v>1</v>
      </c>
      <c r="BH122">
        <v>731</v>
      </c>
      <c r="BI122">
        <f>($BH$136-$BH$133)/200</f>
        <v>0.08</v>
      </c>
    </row>
    <row r="123" spans="1:80" x14ac:dyDescent="0.25">
      <c r="A123">
        <v>122</v>
      </c>
      <c r="B123">
        <v>181.88980699999999</v>
      </c>
      <c r="C123" s="4">
        <v>1</v>
      </c>
      <c r="H123">
        <v>193.63043099999999</v>
      </c>
      <c r="I123" s="3">
        <v>4</v>
      </c>
      <c r="P123">
        <v>2</v>
      </c>
      <c r="Q123" t="str">
        <f t="shared" si="2"/>
        <v>14</v>
      </c>
      <c r="R123">
        <v>4</v>
      </c>
      <c r="X123" t="s">
        <v>283</v>
      </c>
      <c r="Y123" t="s">
        <v>265</v>
      </c>
      <c r="BG123">
        <v>4</v>
      </c>
      <c r="BH123">
        <v>734</v>
      </c>
      <c r="BI123">
        <f>($BH$137-$BH$134)/200</f>
        <v>0.13</v>
      </c>
    </row>
    <row r="124" spans="1:80" x14ac:dyDescent="0.25">
      <c r="A124">
        <v>123</v>
      </c>
      <c r="B124">
        <v>181.88980699999999</v>
      </c>
      <c r="C124" s="4">
        <v>1</v>
      </c>
      <c r="H124">
        <v>193.63043099999999</v>
      </c>
      <c r="I124" s="3">
        <v>4</v>
      </c>
      <c r="P124">
        <v>2</v>
      </c>
      <c r="Q124" t="str">
        <f t="shared" si="2"/>
        <v>14</v>
      </c>
      <c r="R124">
        <v>2</v>
      </c>
      <c r="X124" t="s">
        <v>283</v>
      </c>
      <c r="Y124" t="s">
        <v>266</v>
      </c>
      <c r="BG124">
        <v>2</v>
      </c>
      <c r="BH124">
        <v>745</v>
      </c>
      <c r="BI124">
        <f>($BH$138-$BH$135)/200</f>
        <v>7.0000000000000007E-2</v>
      </c>
    </row>
    <row r="125" spans="1:80" x14ac:dyDescent="0.25">
      <c r="A125">
        <v>124</v>
      </c>
      <c r="B125">
        <v>181.88980699999999</v>
      </c>
      <c r="C125" s="4">
        <v>1</v>
      </c>
      <c r="H125">
        <v>193.63043099999999</v>
      </c>
      <c r="I125" s="3">
        <v>4</v>
      </c>
      <c r="P125">
        <v>2</v>
      </c>
      <c r="Q125" t="str">
        <f t="shared" si="2"/>
        <v>14</v>
      </c>
      <c r="R125">
        <v>3</v>
      </c>
      <c r="X125" t="s">
        <v>281</v>
      </c>
      <c r="Y125" t="s">
        <v>273</v>
      </c>
      <c r="BG125">
        <v>3</v>
      </c>
      <c r="BH125">
        <v>749</v>
      </c>
      <c r="BI125">
        <f>($BH$139-$BH$136)/200</f>
        <v>0.12</v>
      </c>
    </row>
    <row r="126" spans="1:80" x14ac:dyDescent="0.25">
      <c r="A126">
        <v>125</v>
      </c>
      <c r="B126">
        <v>181.88980699999999</v>
      </c>
      <c r="C126" s="4">
        <v>1</v>
      </c>
      <c r="H126">
        <v>193.63043099999999</v>
      </c>
      <c r="I126" s="3">
        <v>4</v>
      </c>
      <c r="P126">
        <v>2</v>
      </c>
      <c r="Q126" t="str">
        <f t="shared" si="2"/>
        <v>14</v>
      </c>
      <c r="R126" t="s">
        <v>22</v>
      </c>
      <c r="X126" t="s">
        <v>282</v>
      </c>
      <c r="Y126" t="s">
        <v>274</v>
      </c>
      <c r="BG126" t="s">
        <v>22</v>
      </c>
      <c r="BH126">
        <v>749</v>
      </c>
      <c r="BI126">
        <f>($BH$140-$BH$137)/200</f>
        <v>7.0000000000000007E-2</v>
      </c>
    </row>
    <row r="127" spans="1:80" x14ac:dyDescent="0.25">
      <c r="A127">
        <v>126</v>
      </c>
      <c r="B127">
        <v>181.88980699999999</v>
      </c>
      <c r="C127" s="4">
        <v>1</v>
      </c>
      <c r="H127">
        <v>193.63043099999999</v>
      </c>
      <c r="I127" s="3">
        <v>4</v>
      </c>
      <c r="P127">
        <v>2</v>
      </c>
      <c r="Q127" t="str">
        <f t="shared" si="2"/>
        <v>14</v>
      </c>
      <c r="R127" t="s">
        <v>22</v>
      </c>
      <c r="X127" t="s">
        <v>282</v>
      </c>
      <c r="Y127" t="s">
        <v>275</v>
      </c>
      <c r="BG127" t="s">
        <v>22</v>
      </c>
      <c r="BH127">
        <v>751</v>
      </c>
      <c r="BI127">
        <f>($BH$141-$BH$138)/200</f>
        <v>0.125</v>
      </c>
    </row>
    <row r="128" spans="1:80" x14ac:dyDescent="0.25">
      <c r="A128">
        <v>127</v>
      </c>
      <c r="B128">
        <v>181.88980699999999</v>
      </c>
      <c r="C128" s="4">
        <v>1</v>
      </c>
      <c r="D128">
        <v>173.851023</v>
      </c>
      <c r="E128" s="2">
        <v>2</v>
      </c>
      <c r="H128">
        <v>193.63043099999999</v>
      </c>
      <c r="I128" s="3">
        <v>4</v>
      </c>
      <c r="P128">
        <v>3</v>
      </c>
      <c r="Q128" t="str">
        <f t="shared" si="2"/>
        <v>124</v>
      </c>
      <c r="R128">
        <v>1</v>
      </c>
      <c r="X128" t="s">
        <v>282</v>
      </c>
      <c r="Y128" t="s">
        <v>262</v>
      </c>
      <c r="AB128" t="s">
        <v>285</v>
      </c>
      <c r="AC128" t="str">
        <f>CONCATENATE($R128,$R129,$R130,$R131)</f>
        <v>1324</v>
      </c>
      <c r="BG128">
        <v>1</v>
      </c>
      <c r="BH128">
        <v>752</v>
      </c>
      <c r="BI128">
        <f>($BH$142-$BH$139)/200</f>
        <v>7.4999999999999997E-2</v>
      </c>
    </row>
    <row r="129" spans="1:61" x14ac:dyDescent="0.25">
      <c r="A129">
        <v>128</v>
      </c>
      <c r="B129">
        <v>181.833067</v>
      </c>
      <c r="C129" s="4">
        <v>1</v>
      </c>
      <c r="D129">
        <v>173.86707699999999</v>
      </c>
      <c r="E129" s="2">
        <v>2</v>
      </c>
      <c r="H129">
        <v>193.63043099999999</v>
      </c>
      <c r="I129" s="3">
        <v>4</v>
      </c>
      <c r="P129">
        <v>3</v>
      </c>
      <c r="Q129" t="str">
        <f t="shared" si="2"/>
        <v>124</v>
      </c>
      <c r="R129">
        <v>3</v>
      </c>
      <c r="X129" t="s">
        <v>281</v>
      </c>
      <c r="Y129" t="s">
        <v>263</v>
      </c>
      <c r="BG129">
        <v>3</v>
      </c>
      <c r="BH129">
        <v>759</v>
      </c>
      <c r="BI129">
        <f>($BH$143-$BH$140)/200</f>
        <v>0.12</v>
      </c>
    </row>
    <row r="130" spans="1:61" x14ac:dyDescent="0.25">
      <c r="A130">
        <v>129</v>
      </c>
      <c r="B130">
        <v>181.833067</v>
      </c>
      <c r="C130" s="4">
        <v>1</v>
      </c>
      <c r="D130">
        <v>173.86707699999999</v>
      </c>
      <c r="E130" s="2">
        <v>2</v>
      </c>
      <c r="H130">
        <v>193.63043099999999</v>
      </c>
      <c r="I130" s="3">
        <v>4</v>
      </c>
      <c r="P130">
        <v>3</v>
      </c>
      <c r="Q130" t="str">
        <f t="shared" ref="Q130:Q193" si="3">CONCATENATE(C130,E130,G130,I130)</f>
        <v>124</v>
      </c>
      <c r="R130">
        <v>2</v>
      </c>
      <c r="X130" t="s">
        <v>283</v>
      </c>
      <c r="Y130">
        <v>2314</v>
      </c>
      <c r="BG130">
        <v>2</v>
      </c>
      <c r="BH130">
        <v>764</v>
      </c>
      <c r="BI130">
        <f>($BH$144-$BH$141)/200</f>
        <v>0.06</v>
      </c>
    </row>
    <row r="131" spans="1:61" x14ac:dyDescent="0.25">
      <c r="A131">
        <v>130</v>
      </c>
      <c r="D131">
        <v>173.86707699999999</v>
      </c>
      <c r="E131" s="2">
        <v>2</v>
      </c>
      <c r="F131">
        <v>185.84662900000001</v>
      </c>
      <c r="G131" s="5">
        <v>3</v>
      </c>
      <c r="H131">
        <v>193.78262899999999</v>
      </c>
      <c r="I131" s="3">
        <v>4</v>
      </c>
      <c r="P131">
        <v>3</v>
      </c>
      <c r="Q131" t="str">
        <f t="shared" si="3"/>
        <v>234</v>
      </c>
      <c r="R131">
        <v>4</v>
      </c>
      <c r="X131" t="s">
        <v>283</v>
      </c>
      <c r="Y131">
        <v>3142</v>
      </c>
      <c r="BG131">
        <v>4</v>
      </c>
      <c r="BH131">
        <v>778</v>
      </c>
      <c r="BI131">
        <f>($BH$145-$BH$142)/200</f>
        <v>0.1</v>
      </c>
    </row>
    <row r="132" spans="1:61" x14ac:dyDescent="0.25">
      <c r="A132">
        <v>131</v>
      </c>
      <c r="D132">
        <v>173.86707699999999</v>
      </c>
      <c r="E132" s="2">
        <v>2</v>
      </c>
      <c r="F132">
        <v>185.84662900000001</v>
      </c>
      <c r="G132" s="5">
        <v>3</v>
      </c>
      <c r="H132">
        <v>193.78262899999999</v>
      </c>
      <c r="I132" s="3">
        <v>4</v>
      </c>
      <c r="P132">
        <v>3</v>
      </c>
      <c r="Q132" t="str">
        <f t="shared" si="3"/>
        <v>234</v>
      </c>
      <c r="R132">
        <v>1</v>
      </c>
      <c r="X132" t="s">
        <v>283</v>
      </c>
      <c r="Y132">
        <v>1423</v>
      </c>
      <c r="BG132">
        <v>1</v>
      </c>
      <c r="BH132">
        <v>779</v>
      </c>
      <c r="BI132">
        <f>($BH$146-$BH$143)/200</f>
        <v>6.5000000000000002E-2</v>
      </c>
    </row>
    <row r="133" spans="1:61" x14ac:dyDescent="0.25">
      <c r="A133">
        <v>132</v>
      </c>
      <c r="D133">
        <v>173.86707699999999</v>
      </c>
      <c r="E133" s="2">
        <v>2</v>
      </c>
      <c r="F133">
        <v>185.84662900000001</v>
      </c>
      <c r="G133" s="5">
        <v>3</v>
      </c>
      <c r="P133">
        <v>2</v>
      </c>
      <c r="Q133" t="str">
        <f t="shared" si="3"/>
        <v>23</v>
      </c>
      <c r="R133">
        <v>2</v>
      </c>
      <c r="X133" t="s">
        <v>283</v>
      </c>
      <c r="Y133">
        <v>4231</v>
      </c>
      <c r="AB133" t="s">
        <v>283</v>
      </c>
      <c r="AC133" t="str">
        <f>CONCATENATE($R133,$R134,$R135,$R136)</f>
        <v>2314</v>
      </c>
      <c r="BG133">
        <v>2</v>
      </c>
      <c r="BH133">
        <v>791</v>
      </c>
      <c r="BI133">
        <f>($BH$147-$BH$144)/200</f>
        <v>0.115</v>
      </c>
    </row>
    <row r="134" spans="1:61" x14ac:dyDescent="0.25">
      <c r="A134">
        <v>133</v>
      </c>
      <c r="D134">
        <v>173.86707699999999</v>
      </c>
      <c r="E134" s="2">
        <v>2</v>
      </c>
      <c r="F134">
        <v>185.84662900000001</v>
      </c>
      <c r="G134" s="5">
        <v>3</v>
      </c>
      <c r="P134">
        <v>2</v>
      </c>
      <c r="Q134" t="str">
        <f t="shared" si="3"/>
        <v>23</v>
      </c>
      <c r="R134">
        <v>3</v>
      </c>
      <c r="X134" t="s">
        <v>283</v>
      </c>
      <c r="Y134">
        <v>2314</v>
      </c>
      <c r="BG134">
        <v>3</v>
      </c>
      <c r="BH134">
        <v>792</v>
      </c>
      <c r="BI134">
        <f>($BH$148-$BH$145)/200</f>
        <v>7.4999999999999997E-2</v>
      </c>
    </row>
    <row r="135" spans="1:61" x14ac:dyDescent="0.25">
      <c r="A135">
        <v>134</v>
      </c>
      <c r="D135">
        <v>173.86707699999999</v>
      </c>
      <c r="E135" s="2">
        <v>2</v>
      </c>
      <c r="F135">
        <v>185.84662900000001</v>
      </c>
      <c r="G135" s="5">
        <v>3</v>
      </c>
      <c r="P135">
        <v>2</v>
      </c>
      <c r="Q135" t="str">
        <f t="shared" si="3"/>
        <v>23</v>
      </c>
      <c r="R135">
        <v>1</v>
      </c>
      <c r="X135" t="s">
        <v>283</v>
      </c>
      <c r="Y135">
        <v>3142</v>
      </c>
      <c r="BG135">
        <v>1</v>
      </c>
      <c r="BH135">
        <v>805</v>
      </c>
      <c r="BI135">
        <f>($BH$149-$BH$146)/200</f>
        <v>0.1</v>
      </c>
    </row>
    <row r="136" spans="1:61" x14ac:dyDescent="0.25">
      <c r="A136">
        <v>135</v>
      </c>
      <c r="D136">
        <v>173.86707699999999</v>
      </c>
      <c r="E136" s="2">
        <v>2</v>
      </c>
      <c r="F136">
        <v>185.84662900000001</v>
      </c>
      <c r="G136" s="5">
        <v>3</v>
      </c>
      <c r="P136">
        <v>2</v>
      </c>
      <c r="Q136" t="str">
        <f t="shared" si="3"/>
        <v>23</v>
      </c>
      <c r="R136">
        <v>4</v>
      </c>
      <c r="X136" t="s">
        <v>283</v>
      </c>
      <c r="Y136">
        <v>1423</v>
      </c>
      <c r="BG136">
        <v>4</v>
      </c>
      <c r="BH136">
        <v>807</v>
      </c>
      <c r="BI136">
        <f>($BH$150-$BH$147)/200</f>
        <v>0.06</v>
      </c>
    </row>
    <row r="137" spans="1:61" x14ac:dyDescent="0.25">
      <c r="A137">
        <v>136</v>
      </c>
      <c r="D137">
        <v>173.86707699999999</v>
      </c>
      <c r="E137" s="2">
        <v>2</v>
      </c>
      <c r="F137">
        <v>185.84662900000001</v>
      </c>
      <c r="G137" s="5">
        <v>3</v>
      </c>
      <c r="P137">
        <v>2</v>
      </c>
      <c r="Q137" t="str">
        <f t="shared" si="3"/>
        <v>23</v>
      </c>
      <c r="R137">
        <v>2</v>
      </c>
      <c r="X137" t="s">
        <v>283</v>
      </c>
      <c r="Y137">
        <v>4231</v>
      </c>
      <c r="AB137" t="s">
        <v>282</v>
      </c>
      <c r="AC137" t="str">
        <f>CONCATENATE($R137,$R138,$R139,$R140)</f>
        <v>2341</v>
      </c>
      <c r="BG137">
        <v>2</v>
      </c>
      <c r="BH137">
        <v>818</v>
      </c>
      <c r="BI137">
        <f>($BH$151-$BH$148)/200</f>
        <v>0.1</v>
      </c>
    </row>
    <row r="138" spans="1:61" x14ac:dyDescent="0.25">
      <c r="A138">
        <v>137</v>
      </c>
      <c r="D138">
        <v>173.86707699999999</v>
      </c>
      <c r="E138" s="2">
        <v>2</v>
      </c>
      <c r="F138">
        <v>185.84662900000001</v>
      </c>
      <c r="G138" s="5">
        <v>3</v>
      </c>
      <c r="P138">
        <v>2</v>
      </c>
      <c r="Q138" t="str">
        <f t="shared" si="3"/>
        <v>23</v>
      </c>
      <c r="R138">
        <v>3</v>
      </c>
      <c r="X138" t="s">
        <v>283</v>
      </c>
      <c r="Y138">
        <v>2314</v>
      </c>
      <c r="BG138">
        <v>3</v>
      </c>
      <c r="BH138">
        <v>819</v>
      </c>
      <c r="BI138">
        <f>($BH$152-$BH$149)/200</f>
        <v>7.4999999999999997E-2</v>
      </c>
    </row>
    <row r="139" spans="1:61" x14ac:dyDescent="0.25">
      <c r="A139">
        <v>138</v>
      </c>
      <c r="D139">
        <v>173.86707699999999</v>
      </c>
      <c r="E139" s="2">
        <v>2</v>
      </c>
      <c r="F139">
        <v>185.84662900000001</v>
      </c>
      <c r="G139" s="5">
        <v>3</v>
      </c>
      <c r="P139">
        <v>2</v>
      </c>
      <c r="Q139" t="str">
        <f t="shared" si="3"/>
        <v>23</v>
      </c>
      <c r="R139">
        <v>4</v>
      </c>
      <c r="X139" t="s">
        <v>283</v>
      </c>
      <c r="Y139">
        <v>3142</v>
      </c>
      <c r="BG139">
        <v>4</v>
      </c>
      <c r="BH139">
        <v>831</v>
      </c>
      <c r="BI139">
        <f>($BH$153-$BH$150)/200</f>
        <v>0.105</v>
      </c>
    </row>
    <row r="140" spans="1:61" x14ac:dyDescent="0.25">
      <c r="A140">
        <v>139</v>
      </c>
      <c r="D140">
        <v>173.86707699999999</v>
      </c>
      <c r="E140" s="2">
        <v>2</v>
      </c>
      <c r="F140">
        <v>185.84662900000001</v>
      </c>
      <c r="G140" s="5">
        <v>3</v>
      </c>
      <c r="P140">
        <v>2</v>
      </c>
      <c r="Q140" t="str">
        <f t="shared" si="3"/>
        <v>23</v>
      </c>
      <c r="R140">
        <v>1</v>
      </c>
      <c r="X140" t="s">
        <v>283</v>
      </c>
      <c r="Y140">
        <v>1423</v>
      </c>
      <c r="BG140">
        <v>1</v>
      </c>
      <c r="BH140">
        <v>832</v>
      </c>
      <c r="BI140">
        <f>($BH$154-$BH$151)/200</f>
        <v>7.4999999999999997E-2</v>
      </c>
    </row>
    <row r="141" spans="1:61" x14ac:dyDescent="0.25">
      <c r="A141">
        <v>140</v>
      </c>
      <c r="B141">
        <v>166.03854799999999</v>
      </c>
      <c r="C141" s="4">
        <v>1</v>
      </c>
      <c r="D141">
        <v>173.851023</v>
      </c>
      <c r="E141" s="2">
        <v>2</v>
      </c>
      <c r="F141">
        <v>185.84662900000001</v>
      </c>
      <c r="G141" s="5">
        <v>3</v>
      </c>
      <c r="P141">
        <v>3</v>
      </c>
      <c r="Q141" t="str">
        <f t="shared" si="3"/>
        <v>123</v>
      </c>
      <c r="R141">
        <v>2</v>
      </c>
      <c r="X141" t="s">
        <v>283</v>
      </c>
      <c r="Y141">
        <v>4231</v>
      </c>
      <c r="BG141">
        <v>2</v>
      </c>
      <c r="BH141">
        <v>844</v>
      </c>
      <c r="BI141">
        <f>($BH$155-$BH$152)/200</f>
        <v>0.115</v>
      </c>
    </row>
    <row r="142" spans="1:61" x14ac:dyDescent="0.25">
      <c r="A142">
        <v>141</v>
      </c>
      <c r="B142">
        <v>166.088931</v>
      </c>
      <c r="C142" s="4">
        <v>1</v>
      </c>
      <c r="F142">
        <v>185.84662900000001</v>
      </c>
      <c r="G142" s="5">
        <v>3</v>
      </c>
      <c r="P142">
        <v>2</v>
      </c>
      <c r="Q142" t="str">
        <f t="shared" si="3"/>
        <v>13</v>
      </c>
      <c r="R142">
        <v>3</v>
      </c>
      <c r="X142" t="s">
        <v>283</v>
      </c>
      <c r="Y142" t="s">
        <v>264</v>
      </c>
      <c r="BG142">
        <v>3</v>
      </c>
      <c r="BH142">
        <v>846</v>
      </c>
      <c r="BI142">
        <f>($BH$156-$BH$153)/200</f>
        <v>0.09</v>
      </c>
    </row>
    <row r="143" spans="1:61" x14ac:dyDescent="0.25">
      <c r="A143">
        <v>142</v>
      </c>
      <c r="B143">
        <v>166.088931</v>
      </c>
      <c r="C143" s="4">
        <v>1</v>
      </c>
      <c r="H143">
        <v>176.31272000000001</v>
      </c>
      <c r="I143" s="3">
        <v>4</v>
      </c>
      <c r="P143">
        <v>2</v>
      </c>
      <c r="Q143" t="str">
        <f t="shared" si="3"/>
        <v>14</v>
      </c>
      <c r="R143">
        <v>1</v>
      </c>
      <c r="X143" t="s">
        <v>283</v>
      </c>
      <c r="Y143" t="s">
        <v>265</v>
      </c>
      <c r="BG143">
        <v>1</v>
      </c>
      <c r="BH143">
        <v>856</v>
      </c>
      <c r="BI143">
        <f>($BH$157-$BH$154)/200</f>
        <v>0.12</v>
      </c>
    </row>
    <row r="144" spans="1:61" x14ac:dyDescent="0.25">
      <c r="A144">
        <v>143</v>
      </c>
      <c r="B144">
        <v>166.088931</v>
      </c>
      <c r="C144" s="4">
        <v>1</v>
      </c>
      <c r="H144">
        <v>176.31302299999999</v>
      </c>
      <c r="I144" s="3">
        <v>4</v>
      </c>
      <c r="P144">
        <v>2</v>
      </c>
      <c r="Q144" t="str">
        <f t="shared" si="3"/>
        <v>14</v>
      </c>
      <c r="R144" t="s">
        <v>233</v>
      </c>
      <c r="X144" t="s">
        <v>283</v>
      </c>
      <c r="Y144" t="s">
        <v>266</v>
      </c>
      <c r="BG144" t="s">
        <v>233</v>
      </c>
      <c r="BH144">
        <v>856</v>
      </c>
      <c r="BI144">
        <f>($BH$158-$BH$155)/200</f>
        <v>7.4999999999999997E-2</v>
      </c>
    </row>
    <row r="145" spans="1:61" x14ac:dyDescent="0.25">
      <c r="A145">
        <v>144</v>
      </c>
      <c r="B145">
        <v>166.088931</v>
      </c>
      <c r="C145" s="4">
        <v>1</v>
      </c>
      <c r="H145">
        <v>176.31302299999999</v>
      </c>
      <c r="I145" s="3">
        <v>4</v>
      </c>
      <c r="P145">
        <v>2</v>
      </c>
      <c r="Q145" t="str">
        <f t="shared" si="3"/>
        <v>14</v>
      </c>
      <c r="R145">
        <v>2</v>
      </c>
      <c r="X145" t="s">
        <v>283</v>
      </c>
      <c r="Y145" t="s">
        <v>269</v>
      </c>
      <c r="BG145">
        <v>2</v>
      </c>
      <c r="BH145">
        <v>866</v>
      </c>
      <c r="BI145">
        <f>($BH$159-$BH$156)/200</f>
        <v>0.105</v>
      </c>
    </row>
    <row r="146" spans="1:61" x14ac:dyDescent="0.25">
      <c r="A146">
        <v>145</v>
      </c>
      <c r="B146">
        <v>166.088931</v>
      </c>
      <c r="C146" s="4">
        <v>1</v>
      </c>
      <c r="H146">
        <v>176.31302299999999</v>
      </c>
      <c r="I146" s="3">
        <v>4</v>
      </c>
      <c r="P146">
        <v>2</v>
      </c>
      <c r="Q146" t="str">
        <f t="shared" si="3"/>
        <v>14</v>
      </c>
      <c r="R146" t="s">
        <v>234</v>
      </c>
      <c r="X146" t="s">
        <v>283</v>
      </c>
      <c r="Y146" t="s">
        <v>264</v>
      </c>
      <c r="BG146" t="s">
        <v>234</v>
      </c>
      <c r="BH146">
        <v>869</v>
      </c>
      <c r="BI146">
        <f>($BH$160-$BH$157)/200</f>
        <v>0.08</v>
      </c>
    </row>
    <row r="147" spans="1:61" x14ac:dyDescent="0.25">
      <c r="A147">
        <v>146</v>
      </c>
      <c r="B147">
        <v>166.088931</v>
      </c>
      <c r="C147" s="4">
        <v>1</v>
      </c>
      <c r="H147">
        <v>176.31302299999999</v>
      </c>
      <c r="I147" s="3">
        <v>4</v>
      </c>
      <c r="P147">
        <v>2</v>
      </c>
      <c r="Q147" t="str">
        <f t="shared" si="3"/>
        <v>14</v>
      </c>
      <c r="R147">
        <v>1</v>
      </c>
      <c r="X147" t="s">
        <v>283</v>
      </c>
      <c r="Y147" t="s">
        <v>265</v>
      </c>
      <c r="BG147">
        <v>1</v>
      </c>
      <c r="BH147">
        <v>879</v>
      </c>
      <c r="BI147">
        <f>($BH$161-$BH$158)/200</f>
        <v>0.1</v>
      </c>
    </row>
    <row r="148" spans="1:61" x14ac:dyDescent="0.25">
      <c r="A148">
        <v>147</v>
      </c>
      <c r="B148">
        <v>166.088931</v>
      </c>
      <c r="C148" s="4">
        <v>1</v>
      </c>
      <c r="H148">
        <v>176.31302299999999</v>
      </c>
      <c r="I148" s="3">
        <v>4</v>
      </c>
      <c r="P148">
        <v>2</v>
      </c>
      <c r="Q148" t="str">
        <f t="shared" si="3"/>
        <v>14</v>
      </c>
      <c r="R148" t="s">
        <v>233</v>
      </c>
      <c r="X148" t="s">
        <v>283</v>
      </c>
      <c r="Y148" t="s">
        <v>266</v>
      </c>
      <c r="BG148" t="s">
        <v>233</v>
      </c>
      <c r="BH148">
        <v>881</v>
      </c>
      <c r="BI148">
        <f>($BH$162-$BH$159)/200</f>
        <v>7.4999999999999997E-2</v>
      </c>
    </row>
    <row r="149" spans="1:61" x14ac:dyDescent="0.25">
      <c r="A149">
        <v>148</v>
      </c>
      <c r="B149">
        <v>166.088931</v>
      </c>
      <c r="C149" s="4">
        <v>1</v>
      </c>
      <c r="H149">
        <v>176.31302299999999</v>
      </c>
      <c r="I149" s="3">
        <v>4</v>
      </c>
      <c r="P149">
        <v>2</v>
      </c>
      <c r="Q149" t="str">
        <f t="shared" si="3"/>
        <v>14</v>
      </c>
      <c r="R149">
        <v>2</v>
      </c>
      <c r="X149" t="s">
        <v>283</v>
      </c>
      <c r="Y149" t="s">
        <v>269</v>
      </c>
      <c r="BG149">
        <v>2</v>
      </c>
      <c r="BH149">
        <v>889</v>
      </c>
      <c r="BI149">
        <f>($BH$163-$BH$160)/200</f>
        <v>8.5000000000000006E-2</v>
      </c>
    </row>
    <row r="150" spans="1:61" x14ac:dyDescent="0.25">
      <c r="A150">
        <v>149</v>
      </c>
      <c r="B150">
        <v>166.088931</v>
      </c>
      <c r="C150" s="4">
        <v>1</v>
      </c>
      <c r="H150">
        <v>176.31302299999999</v>
      </c>
      <c r="I150" s="3">
        <v>4</v>
      </c>
      <c r="P150">
        <v>2</v>
      </c>
      <c r="Q150" t="str">
        <f t="shared" si="3"/>
        <v>14</v>
      </c>
      <c r="R150" t="s">
        <v>234</v>
      </c>
      <c r="X150" t="s">
        <v>283</v>
      </c>
      <c r="Y150" t="s">
        <v>264</v>
      </c>
      <c r="BG150" t="s">
        <v>234</v>
      </c>
      <c r="BH150">
        <v>891</v>
      </c>
      <c r="BI150">
        <f>($BH$164-$BH$161)/200</f>
        <v>8.5000000000000006E-2</v>
      </c>
    </row>
    <row r="151" spans="1:61" x14ac:dyDescent="0.25">
      <c r="A151">
        <v>150</v>
      </c>
      <c r="B151">
        <v>166.088931</v>
      </c>
      <c r="C151" s="4">
        <v>1</v>
      </c>
      <c r="H151">
        <v>176.31302299999999</v>
      </c>
      <c r="I151" s="3">
        <v>4</v>
      </c>
      <c r="P151">
        <v>2</v>
      </c>
      <c r="Q151" t="str">
        <f t="shared" si="3"/>
        <v>14</v>
      </c>
      <c r="R151">
        <v>1</v>
      </c>
      <c r="X151" t="s">
        <v>283</v>
      </c>
      <c r="Y151" t="s">
        <v>265</v>
      </c>
      <c r="BG151">
        <v>1</v>
      </c>
      <c r="BH151">
        <v>901</v>
      </c>
      <c r="BI151">
        <f>($BH$165-$BH$162)/200</f>
        <v>0.09</v>
      </c>
    </row>
    <row r="152" spans="1:61" x14ac:dyDescent="0.25">
      <c r="A152">
        <v>151</v>
      </c>
      <c r="B152">
        <v>166.088931</v>
      </c>
      <c r="C152" s="4">
        <v>1</v>
      </c>
      <c r="H152">
        <v>176.31302299999999</v>
      </c>
      <c r="I152" s="3">
        <v>4</v>
      </c>
      <c r="P152">
        <v>2</v>
      </c>
      <c r="Q152" t="str">
        <f t="shared" si="3"/>
        <v>14</v>
      </c>
      <c r="R152" t="s">
        <v>233</v>
      </c>
      <c r="X152" t="s">
        <v>283</v>
      </c>
      <c r="Y152" t="s">
        <v>266</v>
      </c>
      <c r="BG152" t="s">
        <v>233</v>
      </c>
      <c r="BH152">
        <v>904</v>
      </c>
      <c r="BI152">
        <f>($BH$166-$BH$163)/200</f>
        <v>0.08</v>
      </c>
    </row>
    <row r="153" spans="1:61" x14ac:dyDescent="0.25">
      <c r="A153">
        <v>152</v>
      </c>
      <c r="B153">
        <v>166.03854799999999</v>
      </c>
      <c r="C153" s="4">
        <v>1</v>
      </c>
      <c r="D153">
        <v>158.47075999999998</v>
      </c>
      <c r="E153" s="2">
        <v>2</v>
      </c>
      <c r="H153">
        <v>176.31302299999999</v>
      </c>
      <c r="I153" s="3">
        <v>4</v>
      </c>
      <c r="P153">
        <v>3</v>
      </c>
      <c r="Q153" t="str">
        <f t="shared" si="3"/>
        <v>124</v>
      </c>
      <c r="R153">
        <v>2</v>
      </c>
      <c r="X153" t="s">
        <v>283</v>
      </c>
      <c r="Y153" t="s">
        <v>269</v>
      </c>
      <c r="AB153" t="s">
        <v>283</v>
      </c>
      <c r="AC153" t="str">
        <f>CONCATENATE($R153,$R154,$R155,$R156)</f>
        <v>2314</v>
      </c>
      <c r="BG153">
        <v>2</v>
      </c>
      <c r="BH153">
        <v>912</v>
      </c>
      <c r="BI153">
        <f>($BH$167-$BH$164)/200</f>
        <v>7.4999999999999997E-2</v>
      </c>
    </row>
    <row r="154" spans="1:61" x14ac:dyDescent="0.25">
      <c r="A154">
        <v>153</v>
      </c>
      <c r="B154">
        <v>166.03854799999999</v>
      </c>
      <c r="C154" s="4">
        <v>1</v>
      </c>
      <c r="D154">
        <v>158.3597</v>
      </c>
      <c r="E154" s="2">
        <v>2</v>
      </c>
      <c r="F154">
        <v>169.071551</v>
      </c>
      <c r="G154" s="5">
        <v>3</v>
      </c>
      <c r="H154">
        <v>176.31272000000001</v>
      </c>
      <c r="I154" s="3">
        <v>4</v>
      </c>
      <c r="P154">
        <v>4</v>
      </c>
      <c r="Q154" t="str">
        <f t="shared" si="3"/>
        <v>1234</v>
      </c>
      <c r="R154">
        <v>3</v>
      </c>
      <c r="X154" t="s">
        <v>283</v>
      </c>
      <c r="Y154" t="s">
        <v>264</v>
      </c>
      <c r="BG154">
        <v>3</v>
      </c>
      <c r="BH154">
        <v>916</v>
      </c>
      <c r="BI154">
        <f>($BH$168-$BH$165)/200</f>
        <v>0.09</v>
      </c>
    </row>
    <row r="155" spans="1:61" x14ac:dyDescent="0.25">
      <c r="A155">
        <v>154</v>
      </c>
      <c r="D155">
        <v>158.3597</v>
      </c>
      <c r="E155" s="2">
        <v>2</v>
      </c>
      <c r="F155">
        <v>169.024046</v>
      </c>
      <c r="G155" s="5">
        <v>3</v>
      </c>
      <c r="P155">
        <v>2</v>
      </c>
      <c r="Q155" t="str">
        <f t="shared" si="3"/>
        <v>23</v>
      </c>
      <c r="R155">
        <v>1</v>
      </c>
      <c r="X155" t="s">
        <v>283</v>
      </c>
      <c r="Y155" t="s">
        <v>265</v>
      </c>
      <c r="BG155">
        <v>1</v>
      </c>
      <c r="BH155">
        <v>927</v>
      </c>
      <c r="BI155">
        <f>($BH$169-$BH$166)/200</f>
        <v>8.5000000000000006E-2</v>
      </c>
    </row>
    <row r="156" spans="1:61" x14ac:dyDescent="0.25">
      <c r="A156">
        <v>155</v>
      </c>
      <c r="D156">
        <v>158.3597</v>
      </c>
      <c r="E156" s="2">
        <v>2</v>
      </c>
      <c r="F156">
        <v>169.024046</v>
      </c>
      <c r="G156" s="5">
        <v>3</v>
      </c>
      <c r="P156">
        <v>2</v>
      </c>
      <c r="Q156" t="str">
        <f t="shared" si="3"/>
        <v>23</v>
      </c>
      <c r="R156">
        <v>4</v>
      </c>
      <c r="X156" t="s">
        <v>283</v>
      </c>
      <c r="Y156" t="s">
        <v>266</v>
      </c>
      <c r="BG156">
        <v>4</v>
      </c>
      <c r="BH156">
        <v>930</v>
      </c>
      <c r="BI156">
        <f>($BH$170-$BH$167)/200</f>
        <v>0.09</v>
      </c>
    </row>
    <row r="157" spans="1:61" x14ac:dyDescent="0.25">
      <c r="A157">
        <v>156</v>
      </c>
      <c r="D157">
        <v>158.3597</v>
      </c>
      <c r="E157" s="2">
        <v>2</v>
      </c>
      <c r="F157">
        <v>169.024046</v>
      </c>
      <c r="G157" s="5">
        <v>3</v>
      </c>
      <c r="P157">
        <v>2</v>
      </c>
      <c r="Q157" t="str">
        <f t="shared" si="3"/>
        <v>23</v>
      </c>
      <c r="R157">
        <v>2</v>
      </c>
      <c r="X157" t="s">
        <v>283</v>
      </c>
      <c r="Y157" t="s">
        <v>269</v>
      </c>
      <c r="AB157" t="s">
        <v>283</v>
      </c>
      <c r="AC157" t="str">
        <f>CONCATENATE($R157,$R158,$R159,$R160)</f>
        <v>2314</v>
      </c>
      <c r="BG157">
        <v>2</v>
      </c>
      <c r="BH157">
        <v>940</v>
      </c>
      <c r="BI157">
        <f>($BH$171-$BH$168)/200</f>
        <v>7.4999999999999997E-2</v>
      </c>
    </row>
    <row r="158" spans="1:61" x14ac:dyDescent="0.25">
      <c r="A158">
        <v>157</v>
      </c>
      <c r="D158">
        <v>158.3597</v>
      </c>
      <c r="E158" s="2">
        <v>2</v>
      </c>
      <c r="F158">
        <v>169.024046</v>
      </c>
      <c r="G158" s="5">
        <v>3</v>
      </c>
      <c r="P158">
        <v>2</v>
      </c>
      <c r="Q158" t="str">
        <f t="shared" si="3"/>
        <v>23</v>
      </c>
      <c r="R158">
        <v>3</v>
      </c>
      <c r="X158" t="s">
        <v>283</v>
      </c>
      <c r="Y158" t="s">
        <v>264</v>
      </c>
      <c r="BG158">
        <v>3</v>
      </c>
      <c r="BH158">
        <v>942</v>
      </c>
      <c r="BI158">
        <f>($BH$172-$BH$169)/200</f>
        <v>0.1</v>
      </c>
    </row>
    <row r="159" spans="1:61" x14ac:dyDescent="0.25">
      <c r="A159">
        <v>158</v>
      </c>
      <c r="D159">
        <v>158.3597</v>
      </c>
      <c r="E159" s="2">
        <v>2</v>
      </c>
      <c r="F159">
        <v>169.024046</v>
      </c>
      <c r="G159" s="5">
        <v>3</v>
      </c>
      <c r="P159">
        <v>2</v>
      </c>
      <c r="Q159" t="str">
        <f t="shared" si="3"/>
        <v>23</v>
      </c>
      <c r="R159">
        <v>1</v>
      </c>
      <c r="X159" t="s">
        <v>283</v>
      </c>
      <c r="Y159" t="s">
        <v>265</v>
      </c>
      <c r="BG159">
        <v>1</v>
      </c>
      <c r="BH159">
        <v>951</v>
      </c>
      <c r="BI159">
        <f>($BH$173-$BH$170)/200</f>
        <v>8.5000000000000006E-2</v>
      </c>
    </row>
    <row r="160" spans="1:61" x14ac:dyDescent="0.25">
      <c r="A160">
        <v>159</v>
      </c>
      <c r="D160">
        <v>158.3597</v>
      </c>
      <c r="E160" s="2">
        <v>2</v>
      </c>
      <c r="F160">
        <v>169.024046</v>
      </c>
      <c r="G160" s="5">
        <v>3</v>
      </c>
      <c r="P160">
        <v>2</v>
      </c>
      <c r="Q160" t="str">
        <f t="shared" si="3"/>
        <v>23</v>
      </c>
      <c r="R160">
        <v>4</v>
      </c>
      <c r="X160" t="s">
        <v>283</v>
      </c>
      <c r="Y160" t="s">
        <v>266</v>
      </c>
      <c r="BG160">
        <v>4</v>
      </c>
      <c r="BH160">
        <v>956</v>
      </c>
      <c r="BI160">
        <f>($BH$174-$BH$171)/200</f>
        <v>0.09</v>
      </c>
    </row>
    <row r="161" spans="1:61" x14ac:dyDescent="0.25">
      <c r="A161">
        <v>160</v>
      </c>
      <c r="D161">
        <v>158.3597</v>
      </c>
      <c r="E161" s="2">
        <v>2</v>
      </c>
      <c r="F161">
        <v>169.024046</v>
      </c>
      <c r="G161" s="5">
        <v>3</v>
      </c>
      <c r="P161">
        <v>2</v>
      </c>
      <c r="Q161" t="str">
        <f t="shared" si="3"/>
        <v>23</v>
      </c>
      <c r="R161">
        <v>2</v>
      </c>
      <c r="X161" t="s">
        <v>283</v>
      </c>
      <c r="Y161" t="s">
        <v>269</v>
      </c>
      <c r="AB161" t="s">
        <v>283</v>
      </c>
      <c r="AC161" t="str">
        <f>CONCATENATE($R161,$R162,$R163,$R164)</f>
        <v>2314</v>
      </c>
      <c r="BG161">
        <v>2</v>
      </c>
      <c r="BH161">
        <v>962</v>
      </c>
      <c r="BI161">
        <f>($BH$175-$BH$172)/200</f>
        <v>7.0000000000000007E-2</v>
      </c>
    </row>
    <row r="162" spans="1:61" x14ac:dyDescent="0.25">
      <c r="A162">
        <v>161</v>
      </c>
      <c r="D162">
        <v>158.3597</v>
      </c>
      <c r="E162" s="2">
        <v>2</v>
      </c>
      <c r="F162">
        <v>169.024046</v>
      </c>
      <c r="G162" s="5">
        <v>3</v>
      </c>
      <c r="P162">
        <v>2</v>
      </c>
      <c r="Q162" t="str">
        <f t="shared" si="3"/>
        <v>23</v>
      </c>
      <c r="R162">
        <v>3</v>
      </c>
      <c r="X162" t="s">
        <v>283</v>
      </c>
      <c r="Y162" t="s">
        <v>264</v>
      </c>
      <c r="BG162">
        <v>3</v>
      </c>
      <c r="BH162">
        <v>966</v>
      </c>
      <c r="BI162">
        <f>($BH$176-$BH$173)/200</f>
        <v>9.5000000000000001E-2</v>
      </c>
    </row>
    <row r="163" spans="1:61" x14ac:dyDescent="0.25">
      <c r="A163">
        <v>162</v>
      </c>
      <c r="D163">
        <v>158.3597</v>
      </c>
      <c r="E163" s="2">
        <v>2</v>
      </c>
      <c r="F163">
        <v>169.024046</v>
      </c>
      <c r="G163" s="5">
        <v>3</v>
      </c>
      <c r="P163">
        <v>2</v>
      </c>
      <c r="Q163" t="str">
        <f t="shared" si="3"/>
        <v>23</v>
      </c>
      <c r="R163">
        <v>1</v>
      </c>
      <c r="X163" t="s">
        <v>283</v>
      </c>
      <c r="Y163" t="s">
        <v>265</v>
      </c>
      <c r="BG163">
        <v>1</v>
      </c>
      <c r="BH163">
        <v>973</v>
      </c>
      <c r="BI163">
        <f>($BH$177-$BH$174)/200</f>
        <v>8.5000000000000006E-2</v>
      </c>
    </row>
    <row r="164" spans="1:61" x14ac:dyDescent="0.25">
      <c r="A164">
        <v>163</v>
      </c>
      <c r="D164">
        <v>158.47075999999998</v>
      </c>
      <c r="E164" s="2">
        <v>2</v>
      </c>
      <c r="F164">
        <v>169.024046</v>
      </c>
      <c r="G164" s="5">
        <v>3</v>
      </c>
      <c r="P164">
        <v>2</v>
      </c>
      <c r="Q164" t="str">
        <f t="shared" si="3"/>
        <v>23</v>
      </c>
      <c r="R164">
        <v>4</v>
      </c>
      <c r="X164" t="s">
        <v>283</v>
      </c>
      <c r="Y164" t="s">
        <v>266</v>
      </c>
      <c r="BG164">
        <v>4</v>
      </c>
      <c r="BH164">
        <v>979</v>
      </c>
      <c r="BI164">
        <f>($BH$178-$BH$175)/200</f>
        <v>8.5000000000000006E-2</v>
      </c>
    </row>
    <row r="165" spans="1:61" x14ac:dyDescent="0.25">
      <c r="A165">
        <v>164</v>
      </c>
      <c r="B165">
        <v>152.66913</v>
      </c>
      <c r="C165" s="4">
        <v>1</v>
      </c>
      <c r="D165">
        <v>158.47075999999998</v>
      </c>
      <c r="E165" s="2">
        <v>2</v>
      </c>
      <c r="F165">
        <v>169.071551</v>
      </c>
      <c r="G165" s="5">
        <v>3</v>
      </c>
      <c r="P165">
        <v>3</v>
      </c>
      <c r="Q165" t="str">
        <f t="shared" si="3"/>
        <v>123</v>
      </c>
      <c r="R165">
        <v>2</v>
      </c>
      <c r="X165" t="s">
        <v>283</v>
      </c>
      <c r="Y165" t="s">
        <v>269</v>
      </c>
      <c r="AB165" t="s">
        <v>283</v>
      </c>
      <c r="AC165" t="str">
        <f>CONCATENATE($R165,$R166,$R167,$R168)</f>
        <v>2314</v>
      </c>
      <c r="BG165">
        <v>2</v>
      </c>
      <c r="BH165">
        <v>984</v>
      </c>
      <c r="BI165">
        <f>($BH$179-$BH$176)/200</f>
        <v>7.4999999999999997E-2</v>
      </c>
    </row>
    <row r="166" spans="1:61" x14ac:dyDescent="0.25">
      <c r="A166">
        <v>165</v>
      </c>
      <c r="B166">
        <v>152.636166</v>
      </c>
      <c r="C166" s="4">
        <v>1</v>
      </c>
      <c r="P166">
        <v>1</v>
      </c>
      <c r="Q166" t="str">
        <f t="shared" si="3"/>
        <v>1</v>
      </c>
      <c r="R166">
        <v>3</v>
      </c>
      <c r="X166" t="s">
        <v>283</v>
      </c>
      <c r="Y166" t="s">
        <v>264</v>
      </c>
      <c r="BG166">
        <v>3</v>
      </c>
      <c r="BH166">
        <v>989</v>
      </c>
      <c r="BI166">
        <f>($BH$180-$BH$177)/200</f>
        <v>0.09</v>
      </c>
    </row>
    <row r="167" spans="1:61" x14ac:dyDescent="0.25">
      <c r="A167">
        <v>166</v>
      </c>
      <c r="B167">
        <v>152.636166</v>
      </c>
      <c r="C167" s="4">
        <v>1</v>
      </c>
      <c r="H167">
        <v>160.893891</v>
      </c>
      <c r="I167" s="3">
        <v>4</v>
      </c>
      <c r="P167">
        <v>2</v>
      </c>
      <c r="Q167" t="str">
        <f t="shared" si="3"/>
        <v>14</v>
      </c>
      <c r="R167">
        <v>1</v>
      </c>
      <c r="X167" t="s">
        <v>283</v>
      </c>
      <c r="Y167" t="s">
        <v>265</v>
      </c>
      <c r="BG167">
        <v>1</v>
      </c>
      <c r="BH167">
        <v>994</v>
      </c>
      <c r="BI167">
        <f>($BH$181-$BH$178)/200</f>
        <v>0.09</v>
      </c>
    </row>
    <row r="168" spans="1:61" x14ac:dyDescent="0.25">
      <c r="A168">
        <v>167</v>
      </c>
      <c r="B168">
        <v>152.636166</v>
      </c>
      <c r="C168" s="4">
        <v>1</v>
      </c>
      <c r="H168">
        <v>160.903482</v>
      </c>
      <c r="I168" s="3">
        <v>4</v>
      </c>
      <c r="P168">
        <v>2</v>
      </c>
      <c r="Q168" t="str">
        <f t="shared" si="3"/>
        <v>14</v>
      </c>
      <c r="R168">
        <v>4</v>
      </c>
      <c r="X168" t="s">
        <v>283</v>
      </c>
      <c r="Y168" t="s">
        <v>266</v>
      </c>
      <c r="BG168">
        <v>4</v>
      </c>
      <c r="BH168">
        <v>1002</v>
      </c>
      <c r="BI168">
        <f>($BH$182-$BH$179)/200</f>
        <v>9.5000000000000001E-2</v>
      </c>
    </row>
    <row r="169" spans="1:61" x14ac:dyDescent="0.25">
      <c r="A169">
        <v>168</v>
      </c>
      <c r="B169">
        <v>152.636166</v>
      </c>
      <c r="C169" s="4">
        <v>1</v>
      </c>
      <c r="H169">
        <v>160.903482</v>
      </c>
      <c r="I169" s="3">
        <v>4</v>
      </c>
      <c r="P169">
        <v>2</v>
      </c>
      <c r="Q169" t="str">
        <f t="shared" si="3"/>
        <v>14</v>
      </c>
      <c r="R169">
        <v>2</v>
      </c>
      <c r="X169" t="s">
        <v>283</v>
      </c>
      <c r="Y169" t="s">
        <v>269</v>
      </c>
      <c r="AB169" t="s">
        <v>283</v>
      </c>
      <c r="AC169" t="str">
        <f>CONCATENATE($R169,$R170,$R171,$R172)</f>
        <v>2314</v>
      </c>
      <c r="BG169">
        <v>2</v>
      </c>
      <c r="BH169">
        <v>1006</v>
      </c>
      <c r="BI169">
        <f>($BH$183-$BH$180)/200</f>
        <v>0.08</v>
      </c>
    </row>
    <row r="170" spans="1:61" x14ac:dyDescent="0.25">
      <c r="A170">
        <v>169</v>
      </c>
      <c r="B170">
        <v>152.636166</v>
      </c>
      <c r="C170" s="4">
        <v>1</v>
      </c>
      <c r="H170">
        <v>160.903482</v>
      </c>
      <c r="I170" s="3">
        <v>4</v>
      </c>
      <c r="P170">
        <v>2</v>
      </c>
      <c r="Q170" t="str">
        <f t="shared" si="3"/>
        <v>14</v>
      </c>
      <c r="R170">
        <v>3</v>
      </c>
      <c r="X170" t="s">
        <v>283</v>
      </c>
      <c r="Y170" t="s">
        <v>264</v>
      </c>
      <c r="BG170">
        <v>3</v>
      </c>
      <c r="BH170">
        <v>1012</v>
      </c>
      <c r="BI170">
        <f>($BH$184-$BH$181)/200</f>
        <v>0.1</v>
      </c>
    </row>
    <row r="171" spans="1:61" x14ac:dyDescent="0.25">
      <c r="A171">
        <v>170</v>
      </c>
      <c r="B171">
        <v>152.636166</v>
      </c>
      <c r="C171" s="4">
        <v>1</v>
      </c>
      <c r="H171">
        <v>160.903482</v>
      </c>
      <c r="I171" s="3">
        <v>4</v>
      </c>
      <c r="P171">
        <v>2</v>
      </c>
      <c r="Q171" t="str">
        <f t="shared" si="3"/>
        <v>14</v>
      </c>
      <c r="R171">
        <v>1</v>
      </c>
      <c r="X171" t="s">
        <v>283</v>
      </c>
      <c r="Y171" t="s">
        <v>265</v>
      </c>
      <c r="BG171">
        <v>1</v>
      </c>
      <c r="BH171">
        <v>1017</v>
      </c>
      <c r="BI171">
        <f>($BH$185-$BH$182)/200</f>
        <v>7.4999999999999997E-2</v>
      </c>
    </row>
    <row r="172" spans="1:61" x14ac:dyDescent="0.25">
      <c r="A172">
        <v>171</v>
      </c>
      <c r="B172">
        <v>152.636166</v>
      </c>
      <c r="C172" s="4">
        <v>1</v>
      </c>
      <c r="H172">
        <v>160.903482</v>
      </c>
      <c r="I172" s="3">
        <v>4</v>
      </c>
      <c r="P172">
        <v>2</v>
      </c>
      <c r="Q172" t="str">
        <f t="shared" si="3"/>
        <v>14</v>
      </c>
      <c r="R172">
        <v>4</v>
      </c>
      <c r="X172" t="s">
        <v>284</v>
      </c>
      <c r="Y172" t="s">
        <v>270</v>
      </c>
      <c r="BG172">
        <v>4</v>
      </c>
      <c r="BH172">
        <v>1026</v>
      </c>
      <c r="BI172">
        <f>($BH$191-$BH$188)/200</f>
        <v>0.11</v>
      </c>
    </row>
    <row r="173" spans="1:61" x14ac:dyDescent="0.25">
      <c r="A173">
        <v>172</v>
      </c>
      <c r="B173">
        <v>152.636166</v>
      </c>
      <c r="C173" s="4">
        <v>1</v>
      </c>
      <c r="H173">
        <v>160.903482</v>
      </c>
      <c r="I173" s="3">
        <v>4</v>
      </c>
      <c r="P173">
        <v>2</v>
      </c>
      <c r="Q173" t="str">
        <f t="shared" si="3"/>
        <v>14</v>
      </c>
      <c r="R173">
        <v>2</v>
      </c>
      <c r="X173" t="s">
        <v>284</v>
      </c>
      <c r="Y173" t="s">
        <v>271</v>
      </c>
      <c r="AB173" t="s">
        <v>283</v>
      </c>
      <c r="AC173" t="str">
        <f>CONCATENATE($R173,$R174,$R175,$R176)</f>
        <v>2314</v>
      </c>
      <c r="BG173">
        <v>2</v>
      </c>
      <c r="BH173">
        <v>1029</v>
      </c>
      <c r="BI173">
        <f>($BH$192-$BH$189)/200</f>
        <v>0.14499999999999999</v>
      </c>
    </row>
    <row r="174" spans="1:61" x14ac:dyDescent="0.25">
      <c r="A174">
        <v>173</v>
      </c>
      <c r="B174">
        <v>152.636166</v>
      </c>
      <c r="C174" s="4">
        <v>1</v>
      </c>
      <c r="H174">
        <v>160.903482</v>
      </c>
      <c r="I174" s="3">
        <v>4</v>
      </c>
      <c r="P174">
        <v>2</v>
      </c>
      <c r="Q174" t="str">
        <f t="shared" si="3"/>
        <v>14</v>
      </c>
      <c r="R174">
        <v>3</v>
      </c>
      <c r="X174" t="s">
        <v>284</v>
      </c>
      <c r="Y174" t="s">
        <v>267</v>
      </c>
      <c r="BG174">
        <v>3</v>
      </c>
      <c r="BH174">
        <v>1035</v>
      </c>
      <c r="BI174">
        <f>($BH$193-$BH$190)/200</f>
        <v>8.5000000000000006E-2</v>
      </c>
    </row>
    <row r="175" spans="1:61" x14ac:dyDescent="0.25">
      <c r="A175">
        <v>174</v>
      </c>
      <c r="B175">
        <v>152.636166</v>
      </c>
      <c r="C175" s="4">
        <v>1</v>
      </c>
      <c r="H175">
        <v>160.903482</v>
      </c>
      <c r="I175" s="3">
        <v>4</v>
      </c>
      <c r="P175">
        <v>2</v>
      </c>
      <c r="Q175" t="str">
        <f t="shared" si="3"/>
        <v>14</v>
      </c>
      <c r="R175">
        <v>1</v>
      </c>
      <c r="X175" t="s">
        <v>281</v>
      </c>
      <c r="Y175" t="s">
        <v>268</v>
      </c>
      <c r="BG175">
        <v>1</v>
      </c>
      <c r="BH175">
        <v>1040</v>
      </c>
      <c r="BI175">
        <f>($BH$194-$BH$191)/200</f>
        <v>0.15</v>
      </c>
    </row>
    <row r="176" spans="1:61" x14ac:dyDescent="0.25">
      <c r="A176">
        <v>175</v>
      </c>
      <c r="B176">
        <v>152.66913</v>
      </c>
      <c r="C176" s="4">
        <v>1</v>
      </c>
      <c r="D176">
        <v>134.61592899999999</v>
      </c>
      <c r="E176" s="2">
        <v>2</v>
      </c>
      <c r="H176">
        <v>160.903482</v>
      </c>
      <c r="I176" s="3">
        <v>4</v>
      </c>
      <c r="P176">
        <v>3</v>
      </c>
      <c r="Q176" t="str">
        <f t="shared" si="3"/>
        <v>124</v>
      </c>
      <c r="R176">
        <v>4</v>
      </c>
      <c r="X176" t="s">
        <v>283</v>
      </c>
      <c r="Y176" t="s">
        <v>266</v>
      </c>
      <c r="BG176">
        <v>4</v>
      </c>
      <c r="BH176">
        <v>1048</v>
      </c>
      <c r="BI176">
        <f>($BH$195-$BH$192)/200</f>
        <v>0.09</v>
      </c>
    </row>
    <row r="177" spans="1:61" x14ac:dyDescent="0.25">
      <c r="A177">
        <v>176</v>
      </c>
      <c r="D177">
        <v>134.632058</v>
      </c>
      <c r="E177" s="2">
        <v>2</v>
      </c>
      <c r="H177">
        <v>160.893891</v>
      </c>
      <c r="I177" s="3">
        <v>4</v>
      </c>
      <c r="P177">
        <v>2</v>
      </c>
      <c r="Q177" t="str">
        <f t="shared" si="3"/>
        <v>24</v>
      </c>
      <c r="R177">
        <v>2</v>
      </c>
      <c r="X177" t="s">
        <v>281</v>
      </c>
      <c r="Y177" t="s">
        <v>273</v>
      </c>
      <c r="AB177" t="s">
        <v>283</v>
      </c>
      <c r="AC177" t="str">
        <f>CONCATENATE($R177,$R178,$R179,$R180)</f>
        <v>2314</v>
      </c>
      <c r="BG177">
        <v>2</v>
      </c>
      <c r="BH177">
        <v>1052</v>
      </c>
      <c r="BI177">
        <f>($BH$196-$BH$193)/200</f>
        <v>0.13500000000000001</v>
      </c>
    </row>
    <row r="178" spans="1:61" x14ac:dyDescent="0.25">
      <c r="A178">
        <v>177</v>
      </c>
      <c r="D178">
        <v>134.632058</v>
      </c>
      <c r="E178" s="2">
        <v>2</v>
      </c>
      <c r="F178">
        <v>154.85913500000001</v>
      </c>
      <c r="G178" s="5">
        <v>3</v>
      </c>
      <c r="P178">
        <v>2</v>
      </c>
      <c r="Q178" t="str">
        <f t="shared" si="3"/>
        <v>23</v>
      </c>
      <c r="R178">
        <v>3</v>
      </c>
      <c r="X178" t="s">
        <v>282</v>
      </c>
      <c r="Y178" t="s">
        <v>274</v>
      </c>
      <c r="BG178">
        <v>3</v>
      </c>
      <c r="BH178">
        <v>1057</v>
      </c>
      <c r="BI178">
        <f>($BH$197-$BH$194)/200</f>
        <v>7.0000000000000007E-2</v>
      </c>
    </row>
    <row r="179" spans="1:61" x14ac:dyDescent="0.25">
      <c r="A179">
        <v>178</v>
      </c>
      <c r="D179">
        <v>134.632058</v>
      </c>
      <c r="E179" s="2">
        <v>2</v>
      </c>
      <c r="F179">
        <v>154.69072800000001</v>
      </c>
      <c r="G179" s="5">
        <v>3</v>
      </c>
      <c r="P179">
        <v>2</v>
      </c>
      <c r="Q179" t="str">
        <f t="shared" si="3"/>
        <v>23</v>
      </c>
      <c r="R179">
        <v>1</v>
      </c>
      <c r="X179" t="s">
        <v>282</v>
      </c>
      <c r="Y179" t="s">
        <v>275</v>
      </c>
      <c r="BG179">
        <v>1</v>
      </c>
      <c r="BH179">
        <v>1063</v>
      </c>
      <c r="BI179">
        <f>($BH$198-$BH$195)/200</f>
        <v>0.115</v>
      </c>
    </row>
    <row r="180" spans="1:61" x14ac:dyDescent="0.25">
      <c r="A180">
        <v>179</v>
      </c>
      <c r="D180">
        <v>134.632058</v>
      </c>
      <c r="E180" s="2">
        <v>2</v>
      </c>
      <c r="F180">
        <v>154.69072800000001</v>
      </c>
      <c r="G180" s="5">
        <v>3</v>
      </c>
      <c r="P180">
        <v>2</v>
      </c>
      <c r="Q180" t="str">
        <f t="shared" si="3"/>
        <v>23</v>
      </c>
      <c r="R180">
        <v>4</v>
      </c>
      <c r="X180" t="s">
        <v>282</v>
      </c>
      <c r="Y180" t="s">
        <v>262</v>
      </c>
      <c r="BG180">
        <v>4</v>
      </c>
      <c r="BH180">
        <v>1070</v>
      </c>
      <c r="BI180">
        <f>($BH$199-$BH$196)/200</f>
        <v>8.5000000000000006E-2</v>
      </c>
    </row>
    <row r="181" spans="1:61" x14ac:dyDescent="0.25">
      <c r="A181">
        <v>180</v>
      </c>
      <c r="D181">
        <v>134.632058</v>
      </c>
      <c r="E181" s="2">
        <v>2</v>
      </c>
      <c r="F181">
        <v>154.69072800000001</v>
      </c>
      <c r="G181" s="5">
        <v>3</v>
      </c>
      <c r="P181">
        <v>2</v>
      </c>
      <c r="Q181" t="str">
        <f t="shared" si="3"/>
        <v>23</v>
      </c>
      <c r="R181">
        <v>2</v>
      </c>
      <c r="X181" t="s">
        <v>281</v>
      </c>
      <c r="Y181" t="s">
        <v>263</v>
      </c>
      <c r="AB181" t="s">
        <v>283</v>
      </c>
      <c r="AC181" t="str">
        <f>CONCATENATE($R181,$R182,$R183,$R184)</f>
        <v>2314</v>
      </c>
      <c r="BG181">
        <v>2</v>
      </c>
      <c r="BH181">
        <v>1075</v>
      </c>
      <c r="BI181">
        <f>($BH$200-$BH$197)/200</f>
        <v>0.12</v>
      </c>
    </row>
    <row r="182" spans="1:61" x14ac:dyDescent="0.25">
      <c r="A182">
        <v>181</v>
      </c>
      <c r="D182">
        <v>134.632058</v>
      </c>
      <c r="E182" s="2">
        <v>2</v>
      </c>
      <c r="F182">
        <v>154.69072800000001</v>
      </c>
      <c r="G182" s="5">
        <v>3</v>
      </c>
      <c r="P182">
        <v>2</v>
      </c>
      <c r="Q182" t="str">
        <f t="shared" si="3"/>
        <v>23</v>
      </c>
      <c r="R182">
        <v>3</v>
      </c>
      <c r="X182" t="s">
        <v>283</v>
      </c>
      <c r="Y182" t="s">
        <v>264</v>
      </c>
      <c r="BG182">
        <v>3</v>
      </c>
      <c r="BH182">
        <v>1082</v>
      </c>
      <c r="BI182">
        <f>($BH$201-$BH$198)/200</f>
        <v>6.5000000000000002E-2</v>
      </c>
    </row>
    <row r="183" spans="1:61" x14ac:dyDescent="0.25">
      <c r="A183">
        <v>182</v>
      </c>
      <c r="D183">
        <v>134.632058</v>
      </c>
      <c r="E183" s="2">
        <v>2</v>
      </c>
      <c r="F183">
        <v>154.69072800000001</v>
      </c>
      <c r="G183" s="5">
        <v>3</v>
      </c>
      <c r="P183">
        <v>2</v>
      </c>
      <c r="Q183" t="str">
        <f t="shared" si="3"/>
        <v>23</v>
      </c>
      <c r="R183">
        <v>1</v>
      </c>
      <c r="X183" t="s">
        <v>283</v>
      </c>
      <c r="Y183" t="s">
        <v>265</v>
      </c>
      <c r="BG183">
        <v>1</v>
      </c>
      <c r="BH183">
        <v>1086</v>
      </c>
      <c r="BI183">
        <f>($BH$202-$BH$199)/200</f>
        <v>0.1</v>
      </c>
    </row>
    <row r="184" spans="1:61" x14ac:dyDescent="0.25">
      <c r="A184">
        <v>183</v>
      </c>
      <c r="D184">
        <v>134.632058</v>
      </c>
      <c r="E184" s="2">
        <v>2</v>
      </c>
      <c r="F184">
        <v>154.69072800000001</v>
      </c>
      <c r="G184" s="5">
        <v>3</v>
      </c>
      <c r="P184">
        <v>2</v>
      </c>
      <c r="Q184" t="str">
        <f t="shared" si="3"/>
        <v>23</v>
      </c>
      <c r="R184">
        <v>4</v>
      </c>
      <c r="X184" t="s">
        <v>283</v>
      </c>
      <c r="Y184" t="s">
        <v>266</v>
      </c>
      <c r="BG184">
        <v>4</v>
      </c>
      <c r="BH184">
        <v>1095</v>
      </c>
      <c r="BI184">
        <f>($BH$203-$BH$200)/200</f>
        <v>0.08</v>
      </c>
    </row>
    <row r="185" spans="1:61" x14ac:dyDescent="0.25">
      <c r="A185">
        <v>184</v>
      </c>
      <c r="D185">
        <v>134.632058</v>
      </c>
      <c r="E185" s="2">
        <v>2</v>
      </c>
      <c r="F185">
        <v>154.69072800000001</v>
      </c>
      <c r="G185" s="5">
        <v>3</v>
      </c>
      <c r="P185">
        <v>2</v>
      </c>
      <c r="Q185" t="str">
        <f t="shared" si="3"/>
        <v>23</v>
      </c>
      <c r="R185">
        <v>2</v>
      </c>
      <c r="X185" t="s">
        <v>283</v>
      </c>
      <c r="Y185" t="s">
        <v>269</v>
      </c>
      <c r="BG185">
        <v>2</v>
      </c>
      <c r="BH185">
        <v>1097</v>
      </c>
      <c r="BI185">
        <f>($BH$204-$BH$201)/200</f>
        <v>0.12</v>
      </c>
    </row>
    <row r="186" spans="1:61" x14ac:dyDescent="0.25">
      <c r="A186">
        <v>185</v>
      </c>
      <c r="D186">
        <v>134.681489</v>
      </c>
      <c r="E186" s="2">
        <v>2</v>
      </c>
      <c r="F186">
        <v>154.69072800000001</v>
      </c>
      <c r="G186" s="5">
        <v>3</v>
      </c>
      <c r="P186">
        <v>2</v>
      </c>
      <c r="Q186" t="str">
        <f t="shared" si="3"/>
        <v>23</v>
      </c>
      <c r="R186" t="s">
        <v>22</v>
      </c>
      <c r="X186" t="s">
        <v>283</v>
      </c>
      <c r="Y186" t="s">
        <v>264</v>
      </c>
      <c r="BG186" t="s">
        <v>22</v>
      </c>
      <c r="BH186">
        <v>1101</v>
      </c>
      <c r="BI186">
        <f>($BH$205-$BH$202)/200</f>
        <v>6.5000000000000002E-2</v>
      </c>
    </row>
    <row r="187" spans="1:61" x14ac:dyDescent="0.25">
      <c r="A187">
        <v>186</v>
      </c>
      <c r="B187">
        <v>127.18917500000001</v>
      </c>
      <c r="C187" s="4">
        <v>1</v>
      </c>
      <c r="D187">
        <v>134.61592899999999</v>
      </c>
      <c r="E187" s="2">
        <v>2</v>
      </c>
      <c r="F187">
        <v>154.85913500000001</v>
      </c>
      <c r="G187" s="5">
        <v>3</v>
      </c>
      <c r="P187">
        <v>3</v>
      </c>
      <c r="Q187" t="str">
        <f t="shared" si="3"/>
        <v>123</v>
      </c>
      <c r="R187" t="s">
        <v>22</v>
      </c>
      <c r="X187" t="s">
        <v>283</v>
      </c>
      <c r="Y187" t="s">
        <v>265</v>
      </c>
      <c r="BG187" t="s">
        <v>22</v>
      </c>
      <c r="BH187">
        <v>1203</v>
      </c>
      <c r="BI187">
        <f>($BH$206-$BH$203)/200</f>
        <v>9.5000000000000001E-2</v>
      </c>
    </row>
    <row r="188" spans="1:61" x14ac:dyDescent="0.25">
      <c r="A188">
        <v>187</v>
      </c>
      <c r="B188">
        <v>127.216263</v>
      </c>
      <c r="C188" s="4">
        <v>1</v>
      </c>
      <c r="P188">
        <v>1</v>
      </c>
      <c r="Q188" t="str">
        <f t="shared" si="3"/>
        <v>1</v>
      </c>
      <c r="R188">
        <v>1</v>
      </c>
      <c r="X188" t="s">
        <v>283</v>
      </c>
      <c r="Y188" t="s">
        <v>266</v>
      </c>
      <c r="AB188" t="s">
        <v>284</v>
      </c>
      <c r="AC188" t="str">
        <f>CONCATENATE($R188,$R189,$R190,$R191)</f>
        <v>1432</v>
      </c>
      <c r="BG188">
        <v>1</v>
      </c>
      <c r="BH188">
        <v>1204</v>
      </c>
      <c r="BI188">
        <f>($BH$207-$BH$204)/200</f>
        <v>7.4999999999999997E-2</v>
      </c>
    </row>
    <row r="189" spans="1:61" x14ac:dyDescent="0.25">
      <c r="A189">
        <v>188</v>
      </c>
      <c r="B189">
        <v>127.216263</v>
      </c>
      <c r="C189" s="4">
        <v>1</v>
      </c>
      <c r="H189">
        <v>136.97499100000002</v>
      </c>
      <c r="I189" s="3">
        <v>4</v>
      </c>
      <c r="P189">
        <v>2</v>
      </c>
      <c r="Q189" t="str">
        <f t="shared" si="3"/>
        <v>14</v>
      </c>
      <c r="R189">
        <v>4</v>
      </c>
      <c r="X189" t="s">
        <v>283</v>
      </c>
      <c r="Y189" t="s">
        <v>269</v>
      </c>
      <c r="BG189">
        <v>4</v>
      </c>
      <c r="BH189">
        <v>1212</v>
      </c>
      <c r="BI189">
        <f>($BH$208-$BH$205)/200</f>
        <v>0.11</v>
      </c>
    </row>
    <row r="190" spans="1:61" x14ac:dyDescent="0.25">
      <c r="A190">
        <v>189</v>
      </c>
      <c r="B190">
        <v>127.216263</v>
      </c>
      <c r="C190" s="4">
        <v>1</v>
      </c>
      <c r="H190">
        <v>136.906228</v>
      </c>
      <c r="I190" s="3">
        <v>4</v>
      </c>
      <c r="P190">
        <v>2</v>
      </c>
      <c r="Q190" t="str">
        <f t="shared" si="3"/>
        <v>14</v>
      </c>
      <c r="R190">
        <v>3</v>
      </c>
      <c r="X190" t="s">
        <v>283</v>
      </c>
      <c r="Y190">
        <v>2314</v>
      </c>
      <c r="BG190">
        <v>3</v>
      </c>
      <c r="BH190">
        <v>1225</v>
      </c>
      <c r="BI190">
        <f>($BH$209-$BH$206)/200</f>
        <v>6.5000000000000002E-2</v>
      </c>
    </row>
    <row r="191" spans="1:61" x14ac:dyDescent="0.25">
      <c r="A191">
        <v>190</v>
      </c>
      <c r="B191">
        <v>127.216263</v>
      </c>
      <c r="C191" s="4">
        <v>1</v>
      </c>
      <c r="H191">
        <v>136.906228</v>
      </c>
      <c r="I191" s="3">
        <v>4</v>
      </c>
      <c r="P191">
        <v>2</v>
      </c>
      <c r="Q191" t="str">
        <f t="shared" si="3"/>
        <v>14</v>
      </c>
      <c r="R191">
        <v>2</v>
      </c>
      <c r="X191" t="s">
        <v>283</v>
      </c>
      <c r="Y191">
        <v>3142</v>
      </c>
      <c r="BG191">
        <v>2</v>
      </c>
      <c r="BH191">
        <v>1226</v>
      </c>
      <c r="BI191">
        <f>($BH$210-$BH$207)/200</f>
        <v>0.08</v>
      </c>
    </row>
    <row r="192" spans="1:61" x14ac:dyDescent="0.25">
      <c r="A192">
        <v>191</v>
      </c>
      <c r="B192">
        <v>127.216263</v>
      </c>
      <c r="C192" s="4">
        <v>1</v>
      </c>
      <c r="H192">
        <v>136.906228</v>
      </c>
      <c r="I192" s="3">
        <v>4</v>
      </c>
      <c r="P192">
        <v>2</v>
      </c>
      <c r="Q192" t="str">
        <f t="shared" si="3"/>
        <v>14</v>
      </c>
      <c r="R192">
        <v>1</v>
      </c>
      <c r="X192" t="s">
        <v>283</v>
      </c>
      <c r="Y192">
        <v>1423</v>
      </c>
      <c r="AB192" t="s">
        <v>283</v>
      </c>
      <c r="AC192" t="str">
        <f>CONCATENATE($R192,$R193,$R194,$R195)</f>
        <v>1423</v>
      </c>
      <c r="BG192">
        <v>1</v>
      </c>
      <c r="BH192">
        <v>1241</v>
      </c>
      <c r="BI192">
        <f>($BH$211-$BH$208)/200</f>
        <v>7.0000000000000007E-2</v>
      </c>
    </row>
    <row r="193" spans="1:61" x14ac:dyDescent="0.25">
      <c r="A193">
        <v>192</v>
      </c>
      <c r="B193">
        <v>127.216263</v>
      </c>
      <c r="C193" s="4">
        <v>1</v>
      </c>
      <c r="H193">
        <v>136.906228</v>
      </c>
      <c r="I193" s="3">
        <v>4</v>
      </c>
      <c r="P193">
        <v>2</v>
      </c>
      <c r="Q193" t="str">
        <f t="shared" si="3"/>
        <v>14</v>
      </c>
      <c r="R193">
        <v>4</v>
      </c>
      <c r="X193" t="s">
        <v>283</v>
      </c>
      <c r="Y193">
        <v>4231</v>
      </c>
      <c r="BG193">
        <v>4</v>
      </c>
      <c r="BH193">
        <v>1242</v>
      </c>
      <c r="BI193">
        <f>($BH$212-$BH$209)/200</f>
        <v>0.105</v>
      </c>
    </row>
    <row r="194" spans="1:61" x14ac:dyDescent="0.25">
      <c r="A194">
        <v>193</v>
      </c>
      <c r="B194">
        <v>127.216263</v>
      </c>
      <c r="C194" s="4">
        <v>1</v>
      </c>
      <c r="H194">
        <v>136.906228</v>
      </c>
      <c r="I194" s="3">
        <v>4</v>
      </c>
      <c r="P194">
        <v>2</v>
      </c>
      <c r="Q194" t="str">
        <f t="shared" ref="Q194:Q257" si="4">CONCATENATE(C194,E194,G194,I194)</f>
        <v>14</v>
      </c>
      <c r="R194">
        <v>2</v>
      </c>
      <c r="X194" t="s">
        <v>283</v>
      </c>
      <c r="Y194" t="s">
        <v>264</v>
      </c>
      <c r="BG194">
        <v>2</v>
      </c>
      <c r="BH194">
        <v>1256</v>
      </c>
      <c r="BI194">
        <f>($BH$213-$BH$210)/200</f>
        <v>0.09</v>
      </c>
    </row>
    <row r="195" spans="1:61" x14ac:dyDescent="0.25">
      <c r="A195">
        <v>194</v>
      </c>
      <c r="B195">
        <v>127.216263</v>
      </c>
      <c r="C195" s="4">
        <v>1</v>
      </c>
      <c r="H195">
        <v>136.906228</v>
      </c>
      <c r="I195" s="3">
        <v>4</v>
      </c>
      <c r="P195">
        <v>2</v>
      </c>
      <c r="Q195" t="str">
        <f t="shared" si="4"/>
        <v>14</v>
      </c>
      <c r="R195">
        <v>3</v>
      </c>
      <c r="X195" t="s">
        <v>283</v>
      </c>
      <c r="Y195" t="s">
        <v>265</v>
      </c>
      <c r="BG195">
        <v>3</v>
      </c>
      <c r="BH195">
        <v>1259</v>
      </c>
      <c r="BI195">
        <f>($BH$214-$BH$211)/200</f>
        <v>9.5000000000000001E-2</v>
      </c>
    </row>
    <row r="196" spans="1:61" x14ac:dyDescent="0.25">
      <c r="A196">
        <v>195</v>
      </c>
      <c r="B196">
        <v>127.216263</v>
      </c>
      <c r="C196" s="4">
        <v>1</v>
      </c>
      <c r="H196">
        <v>136.906228</v>
      </c>
      <c r="I196" s="3">
        <v>4</v>
      </c>
      <c r="P196">
        <v>2</v>
      </c>
      <c r="Q196" t="str">
        <f t="shared" si="4"/>
        <v>14</v>
      </c>
      <c r="R196">
        <v>4</v>
      </c>
      <c r="X196" t="s">
        <v>283</v>
      </c>
      <c r="Y196" t="s">
        <v>266</v>
      </c>
      <c r="AB196" t="s">
        <v>282</v>
      </c>
      <c r="AC196" t="str">
        <f>CONCATENATE($R196,$R197,$R198,$R199)</f>
        <v>4123</v>
      </c>
      <c r="BG196">
        <v>4</v>
      </c>
      <c r="BH196">
        <v>1269</v>
      </c>
      <c r="BI196">
        <f>($BH$215-$BH$212)/200</f>
        <v>0.08</v>
      </c>
    </row>
    <row r="197" spans="1:61" x14ac:dyDescent="0.25">
      <c r="A197">
        <v>196</v>
      </c>
      <c r="B197">
        <v>127.216263</v>
      </c>
      <c r="C197" s="4">
        <v>1</v>
      </c>
      <c r="H197">
        <v>136.906228</v>
      </c>
      <c r="I197" s="3">
        <v>4</v>
      </c>
      <c r="P197">
        <v>2</v>
      </c>
      <c r="Q197" t="str">
        <f t="shared" si="4"/>
        <v>14</v>
      </c>
      <c r="R197">
        <v>1</v>
      </c>
      <c r="X197" t="s">
        <v>283</v>
      </c>
      <c r="Y197" t="s">
        <v>269</v>
      </c>
      <c r="BG197">
        <v>1</v>
      </c>
      <c r="BH197">
        <v>1270</v>
      </c>
      <c r="BI197">
        <f>($BH$216-$BH$213)/200</f>
        <v>0.09</v>
      </c>
    </row>
    <row r="198" spans="1:61" x14ac:dyDescent="0.25">
      <c r="A198">
        <v>197</v>
      </c>
      <c r="B198">
        <v>127.18917500000001</v>
      </c>
      <c r="C198" s="4">
        <v>1</v>
      </c>
      <c r="D198">
        <v>118.48922000000002</v>
      </c>
      <c r="E198" s="2">
        <v>2</v>
      </c>
      <c r="H198">
        <v>136.906228</v>
      </c>
      <c r="I198" s="3">
        <v>4</v>
      </c>
      <c r="P198">
        <v>3</v>
      </c>
      <c r="Q198" t="str">
        <f t="shared" si="4"/>
        <v>124</v>
      </c>
      <c r="R198">
        <v>2</v>
      </c>
      <c r="X198" t="s">
        <v>283</v>
      </c>
      <c r="Y198" t="s">
        <v>264</v>
      </c>
      <c r="BG198">
        <v>2</v>
      </c>
      <c r="BH198">
        <v>1282</v>
      </c>
      <c r="BI198">
        <f>($BH$217-$BH$214)/200</f>
        <v>0.09</v>
      </c>
    </row>
    <row r="199" spans="1:61" x14ac:dyDescent="0.25">
      <c r="A199">
        <v>198</v>
      </c>
      <c r="D199">
        <v>118.56452200000001</v>
      </c>
      <c r="E199" s="2">
        <v>2</v>
      </c>
      <c r="H199">
        <v>136.906228</v>
      </c>
      <c r="I199" s="3">
        <v>4</v>
      </c>
      <c r="P199">
        <v>2</v>
      </c>
      <c r="Q199" t="str">
        <f t="shared" si="4"/>
        <v>24</v>
      </c>
      <c r="R199">
        <v>3</v>
      </c>
      <c r="X199" t="s">
        <v>283</v>
      </c>
      <c r="Y199" t="s">
        <v>265</v>
      </c>
      <c r="BG199">
        <v>3</v>
      </c>
      <c r="BH199">
        <v>1286</v>
      </c>
      <c r="BI199">
        <f>($BH$218-$BH$215)/200</f>
        <v>9.5000000000000001E-2</v>
      </c>
    </row>
    <row r="200" spans="1:61" x14ac:dyDescent="0.25">
      <c r="A200">
        <v>199</v>
      </c>
      <c r="D200">
        <v>118.56452200000001</v>
      </c>
      <c r="E200" s="2">
        <v>2</v>
      </c>
      <c r="F200">
        <v>129.77542199999999</v>
      </c>
      <c r="G200" s="5">
        <v>3</v>
      </c>
      <c r="H200">
        <v>136.97499100000002</v>
      </c>
      <c r="I200" s="3">
        <v>4</v>
      </c>
      <c r="P200">
        <v>3</v>
      </c>
      <c r="Q200" t="str">
        <f t="shared" si="4"/>
        <v>234</v>
      </c>
      <c r="R200">
        <v>1</v>
      </c>
      <c r="X200" t="s">
        <v>283</v>
      </c>
      <c r="Y200" t="s">
        <v>266</v>
      </c>
      <c r="AB200" t="s">
        <v>283</v>
      </c>
      <c r="AC200" t="str">
        <f>CONCATENATE($R200,$R201,$R202,$R203)</f>
        <v>1423</v>
      </c>
      <c r="BG200">
        <v>1</v>
      </c>
      <c r="BH200">
        <v>1294</v>
      </c>
      <c r="BI200">
        <f>($BH$219-$BH$216)/200</f>
        <v>8.5000000000000006E-2</v>
      </c>
    </row>
    <row r="201" spans="1:61" x14ac:dyDescent="0.25">
      <c r="A201">
        <v>200</v>
      </c>
      <c r="D201">
        <v>118.56452200000001</v>
      </c>
      <c r="E201" s="2">
        <v>2</v>
      </c>
      <c r="F201">
        <v>129.63874100000001</v>
      </c>
      <c r="G201" s="5">
        <v>3</v>
      </c>
      <c r="P201">
        <v>2</v>
      </c>
      <c r="Q201" t="str">
        <f t="shared" si="4"/>
        <v>23</v>
      </c>
      <c r="R201">
        <v>4</v>
      </c>
      <c r="X201" t="s">
        <v>283</v>
      </c>
      <c r="Y201" t="s">
        <v>269</v>
      </c>
      <c r="BG201">
        <v>4</v>
      </c>
      <c r="BH201">
        <v>1295</v>
      </c>
      <c r="BI201">
        <f>($BH$220-$BH$217)/200</f>
        <v>0.08</v>
      </c>
    </row>
    <row r="202" spans="1:61" x14ac:dyDescent="0.25">
      <c r="A202">
        <v>201</v>
      </c>
      <c r="D202">
        <v>118.56452200000001</v>
      </c>
      <c r="E202" s="2">
        <v>2</v>
      </c>
      <c r="F202">
        <v>129.63874100000001</v>
      </c>
      <c r="G202" s="5">
        <v>3</v>
      </c>
      <c r="P202">
        <v>2</v>
      </c>
      <c r="Q202" t="str">
        <f t="shared" si="4"/>
        <v>23</v>
      </c>
      <c r="R202">
        <v>2</v>
      </c>
      <c r="X202" t="s">
        <v>283</v>
      </c>
      <c r="Y202" t="s">
        <v>264</v>
      </c>
      <c r="BG202">
        <v>2</v>
      </c>
      <c r="BH202">
        <v>1306</v>
      </c>
      <c r="BI202">
        <f>($BH$221-$BH$218)/200</f>
        <v>0.09</v>
      </c>
    </row>
    <row r="203" spans="1:61" x14ac:dyDescent="0.25">
      <c r="A203">
        <v>202</v>
      </c>
      <c r="D203">
        <v>118.56452200000001</v>
      </c>
      <c r="E203" s="2">
        <v>2</v>
      </c>
      <c r="F203">
        <v>129.63874100000001</v>
      </c>
      <c r="G203" s="5">
        <v>3</v>
      </c>
      <c r="P203">
        <v>2</v>
      </c>
      <c r="Q203" t="str">
        <f t="shared" si="4"/>
        <v>23</v>
      </c>
      <c r="R203">
        <v>3</v>
      </c>
      <c r="X203" t="s">
        <v>283</v>
      </c>
      <c r="Y203" t="s">
        <v>265</v>
      </c>
      <c r="BG203">
        <v>3</v>
      </c>
      <c r="BH203">
        <v>1310</v>
      </c>
      <c r="BI203">
        <f>($BH$222-$BH$219)/200</f>
        <v>0.09</v>
      </c>
    </row>
    <row r="204" spans="1:61" x14ac:dyDescent="0.25">
      <c r="A204">
        <v>203</v>
      </c>
      <c r="D204">
        <v>118.56452200000001</v>
      </c>
      <c r="E204" s="2">
        <v>2</v>
      </c>
      <c r="F204">
        <v>129.63874100000001</v>
      </c>
      <c r="G204" s="5">
        <v>3</v>
      </c>
      <c r="P204">
        <v>2</v>
      </c>
      <c r="Q204" t="str">
        <f t="shared" si="4"/>
        <v>23</v>
      </c>
      <c r="R204">
        <v>1</v>
      </c>
      <c r="X204" t="s">
        <v>283</v>
      </c>
      <c r="Y204" t="s">
        <v>266</v>
      </c>
      <c r="AB204" t="s">
        <v>283</v>
      </c>
      <c r="AC204" t="str">
        <f>CONCATENATE($R204,$R205,$R206,$R207)</f>
        <v>1423</v>
      </c>
      <c r="BG204">
        <v>1</v>
      </c>
      <c r="BH204">
        <v>1319</v>
      </c>
      <c r="BI204">
        <f>($BH$223-$BH$220)/200</f>
        <v>8.5000000000000006E-2</v>
      </c>
    </row>
    <row r="205" spans="1:61" x14ac:dyDescent="0.25">
      <c r="A205">
        <v>204</v>
      </c>
      <c r="D205">
        <v>118.56452200000001</v>
      </c>
      <c r="E205" s="2">
        <v>2</v>
      </c>
      <c r="F205">
        <v>129.63874100000001</v>
      </c>
      <c r="G205" s="5">
        <v>3</v>
      </c>
      <c r="P205">
        <v>2</v>
      </c>
      <c r="Q205" t="str">
        <f t="shared" si="4"/>
        <v>23</v>
      </c>
      <c r="R205">
        <v>4</v>
      </c>
      <c r="X205" t="s">
        <v>283</v>
      </c>
      <c r="Y205" t="s">
        <v>269</v>
      </c>
      <c r="BG205">
        <v>4</v>
      </c>
      <c r="BH205">
        <v>1319</v>
      </c>
      <c r="BI205">
        <f>($BH$224-$BH$221)/200</f>
        <v>0.08</v>
      </c>
    </row>
    <row r="206" spans="1:61" x14ac:dyDescent="0.25">
      <c r="A206">
        <v>205</v>
      </c>
      <c r="D206">
        <v>118.56452200000001</v>
      </c>
      <c r="E206" s="2">
        <v>2</v>
      </c>
      <c r="F206">
        <v>129.63874100000001</v>
      </c>
      <c r="G206" s="5">
        <v>3</v>
      </c>
      <c r="P206">
        <v>2</v>
      </c>
      <c r="Q206" t="str">
        <f t="shared" si="4"/>
        <v>23</v>
      </c>
      <c r="R206">
        <v>2</v>
      </c>
      <c r="X206" t="s">
        <v>283</v>
      </c>
      <c r="Y206" t="s">
        <v>264</v>
      </c>
      <c r="BG206">
        <v>2</v>
      </c>
      <c r="BH206">
        <v>1329</v>
      </c>
      <c r="BI206">
        <f>($BH$225-$BH$222)/200</f>
        <v>0.09</v>
      </c>
    </row>
    <row r="207" spans="1:61" x14ac:dyDescent="0.25">
      <c r="A207">
        <v>206</v>
      </c>
      <c r="D207">
        <v>118.56452200000001</v>
      </c>
      <c r="E207" s="2">
        <v>2</v>
      </c>
      <c r="F207">
        <v>129.63874100000001</v>
      </c>
      <c r="G207" s="5">
        <v>3</v>
      </c>
      <c r="P207">
        <v>2</v>
      </c>
      <c r="Q207" t="str">
        <f t="shared" si="4"/>
        <v>23</v>
      </c>
      <c r="R207">
        <v>3</v>
      </c>
      <c r="X207" t="s">
        <v>283</v>
      </c>
      <c r="Y207" t="s">
        <v>265</v>
      </c>
      <c r="BG207">
        <v>3</v>
      </c>
      <c r="BH207">
        <v>1334</v>
      </c>
      <c r="BI207">
        <f>($BH$226-$BH$223)/200</f>
        <v>0.1</v>
      </c>
    </row>
    <row r="208" spans="1:61" x14ac:dyDescent="0.25">
      <c r="A208">
        <v>207</v>
      </c>
      <c r="D208">
        <v>118.56452200000001</v>
      </c>
      <c r="E208" s="2">
        <v>2</v>
      </c>
      <c r="F208">
        <v>129.63874100000001</v>
      </c>
      <c r="G208" s="5">
        <v>3</v>
      </c>
      <c r="P208">
        <v>2</v>
      </c>
      <c r="Q208" t="str">
        <f t="shared" si="4"/>
        <v>23</v>
      </c>
      <c r="R208">
        <v>1</v>
      </c>
      <c r="X208" t="s">
        <v>283</v>
      </c>
      <c r="Y208" t="s">
        <v>266</v>
      </c>
      <c r="BG208">
        <v>1</v>
      </c>
      <c r="BH208">
        <v>1341</v>
      </c>
      <c r="BI208">
        <f>($BH$227-$BH$224)/200</f>
        <v>0.08</v>
      </c>
    </row>
    <row r="209" spans="1:61" x14ac:dyDescent="0.25">
      <c r="A209">
        <v>208</v>
      </c>
      <c r="B209">
        <v>109.37275700000001</v>
      </c>
      <c r="C209" s="4">
        <v>1</v>
      </c>
      <c r="D209">
        <v>118.48922000000002</v>
      </c>
      <c r="E209" s="2">
        <v>2</v>
      </c>
      <c r="F209">
        <v>129.63874100000001</v>
      </c>
      <c r="G209" s="5">
        <v>3</v>
      </c>
      <c r="P209">
        <v>3</v>
      </c>
      <c r="Q209" t="str">
        <f t="shared" si="4"/>
        <v>123</v>
      </c>
      <c r="R209" t="s">
        <v>233</v>
      </c>
      <c r="X209" t="s">
        <v>283</v>
      </c>
      <c r="Y209" t="s">
        <v>269</v>
      </c>
      <c r="BG209" t="s">
        <v>233</v>
      </c>
      <c r="BH209">
        <v>1342</v>
      </c>
      <c r="BI209">
        <f>($BH$228-$BH$225)/200</f>
        <v>8.5000000000000006E-2</v>
      </c>
    </row>
    <row r="210" spans="1:61" x14ac:dyDescent="0.25">
      <c r="A210">
        <v>209</v>
      </c>
      <c r="B210">
        <v>109.418419</v>
      </c>
      <c r="C210" s="4">
        <v>1</v>
      </c>
      <c r="F210">
        <v>129.77542199999999</v>
      </c>
      <c r="G210" s="5">
        <v>3</v>
      </c>
      <c r="P210">
        <v>2</v>
      </c>
      <c r="Q210" t="str">
        <f t="shared" si="4"/>
        <v>13</v>
      </c>
      <c r="R210">
        <v>2</v>
      </c>
      <c r="X210" t="s">
        <v>283</v>
      </c>
      <c r="Y210" t="s">
        <v>264</v>
      </c>
      <c r="AB210" t="s">
        <v>283</v>
      </c>
      <c r="AC210" t="str">
        <f>CONCATENATE($R210,$R211,$R212,$R213)</f>
        <v>2314</v>
      </c>
      <c r="BG210">
        <v>2</v>
      </c>
      <c r="BH210">
        <v>1350</v>
      </c>
      <c r="BI210">
        <f>($BH$229-$BH$226)/200</f>
        <v>8.5000000000000006E-2</v>
      </c>
    </row>
    <row r="211" spans="1:61" x14ac:dyDescent="0.25">
      <c r="A211">
        <v>210</v>
      </c>
      <c r="B211">
        <v>109.418419</v>
      </c>
      <c r="C211" s="4">
        <v>1</v>
      </c>
      <c r="P211">
        <v>1</v>
      </c>
      <c r="Q211" t="str">
        <f t="shared" si="4"/>
        <v>1</v>
      </c>
      <c r="R211">
        <v>3</v>
      </c>
      <c r="X211" t="s">
        <v>283</v>
      </c>
      <c r="Y211" t="s">
        <v>265</v>
      </c>
      <c r="BG211">
        <v>3</v>
      </c>
      <c r="BH211">
        <v>1355</v>
      </c>
      <c r="BI211">
        <f>($BH$230-$BH$227)/200</f>
        <v>0.105</v>
      </c>
    </row>
    <row r="212" spans="1:61" x14ac:dyDescent="0.25">
      <c r="A212">
        <v>211</v>
      </c>
      <c r="B212">
        <v>109.418419</v>
      </c>
      <c r="C212" s="4">
        <v>1</v>
      </c>
      <c r="H212">
        <v>120.75752300000001</v>
      </c>
      <c r="I212" s="3">
        <v>4</v>
      </c>
      <c r="P212">
        <v>2</v>
      </c>
      <c r="Q212" t="str">
        <f t="shared" si="4"/>
        <v>14</v>
      </c>
      <c r="R212">
        <v>1</v>
      </c>
      <c r="X212" t="s">
        <v>283</v>
      </c>
      <c r="Y212" t="s">
        <v>266</v>
      </c>
      <c r="BG212">
        <v>1</v>
      </c>
      <c r="BH212">
        <v>1363</v>
      </c>
      <c r="BI212">
        <f>($BH$231-$BH$228)/200</f>
        <v>8.5000000000000006E-2</v>
      </c>
    </row>
    <row r="213" spans="1:61" x14ac:dyDescent="0.25">
      <c r="A213">
        <v>212</v>
      </c>
      <c r="B213">
        <v>109.418419</v>
      </c>
      <c r="C213" s="4">
        <v>1</v>
      </c>
      <c r="H213">
        <v>120.789254</v>
      </c>
      <c r="I213" s="3">
        <v>4</v>
      </c>
      <c r="P213">
        <v>2</v>
      </c>
      <c r="Q213" t="str">
        <f t="shared" si="4"/>
        <v>14</v>
      </c>
      <c r="R213">
        <v>4</v>
      </c>
      <c r="X213" t="s">
        <v>283</v>
      </c>
      <c r="Y213" t="s">
        <v>269</v>
      </c>
      <c r="BG213">
        <v>4</v>
      </c>
      <c r="BH213">
        <v>1368</v>
      </c>
      <c r="BI213">
        <f>($BH$232-$BH$229)/200</f>
        <v>0.1</v>
      </c>
    </row>
    <row r="214" spans="1:61" x14ac:dyDescent="0.25">
      <c r="A214">
        <v>213</v>
      </c>
      <c r="B214">
        <v>109.418419</v>
      </c>
      <c r="C214" s="4">
        <v>1</v>
      </c>
      <c r="H214">
        <v>120.789254</v>
      </c>
      <c r="I214" s="3">
        <v>4</v>
      </c>
      <c r="P214">
        <v>2</v>
      </c>
      <c r="Q214" t="str">
        <f t="shared" si="4"/>
        <v>14</v>
      </c>
      <c r="R214">
        <v>2</v>
      </c>
      <c r="X214" t="s">
        <v>283</v>
      </c>
      <c r="Y214" t="s">
        <v>264</v>
      </c>
      <c r="AB214" t="s">
        <v>283</v>
      </c>
      <c r="AC214" t="str">
        <f>CONCATENATE($R214,$R215,$R216,$R217)</f>
        <v>2314</v>
      </c>
      <c r="BG214">
        <v>2</v>
      </c>
      <c r="BH214">
        <v>1374</v>
      </c>
      <c r="BI214">
        <f>($BH$233-$BH$230)/200</f>
        <v>9.5000000000000001E-2</v>
      </c>
    </row>
    <row r="215" spans="1:61" x14ac:dyDescent="0.25">
      <c r="A215">
        <v>214</v>
      </c>
      <c r="B215">
        <v>109.418419</v>
      </c>
      <c r="C215" s="4">
        <v>1</v>
      </c>
      <c r="H215">
        <v>120.789254</v>
      </c>
      <c r="I215" s="3">
        <v>4</v>
      </c>
      <c r="P215">
        <v>2</v>
      </c>
      <c r="Q215" t="str">
        <f t="shared" si="4"/>
        <v>14</v>
      </c>
      <c r="R215">
        <v>3</v>
      </c>
      <c r="X215" t="s">
        <v>283</v>
      </c>
      <c r="Y215" t="s">
        <v>265</v>
      </c>
      <c r="BG215">
        <v>3</v>
      </c>
      <c r="BH215">
        <v>1379</v>
      </c>
      <c r="BI215">
        <f>($BH$234-$BH$231)/200</f>
        <v>0.115</v>
      </c>
    </row>
    <row r="216" spans="1:61" x14ac:dyDescent="0.25">
      <c r="A216">
        <v>215</v>
      </c>
      <c r="B216">
        <v>109.418419</v>
      </c>
      <c r="C216" s="4">
        <v>1</v>
      </c>
      <c r="H216">
        <v>120.789254</v>
      </c>
      <c r="I216" s="3">
        <v>4</v>
      </c>
      <c r="P216">
        <v>2</v>
      </c>
      <c r="Q216" t="str">
        <f t="shared" si="4"/>
        <v>14</v>
      </c>
      <c r="R216">
        <v>1</v>
      </c>
      <c r="X216" t="s">
        <v>283</v>
      </c>
      <c r="Y216" t="s">
        <v>266</v>
      </c>
      <c r="BG216">
        <v>1</v>
      </c>
      <c r="BH216">
        <v>1386</v>
      </c>
      <c r="BI216">
        <f>($BH$235-$BH$232)/200</f>
        <v>0.08</v>
      </c>
    </row>
    <row r="217" spans="1:61" x14ac:dyDescent="0.25">
      <c r="A217">
        <v>216</v>
      </c>
      <c r="B217">
        <v>109.418419</v>
      </c>
      <c r="C217" s="4">
        <v>1</v>
      </c>
      <c r="H217">
        <v>120.789254</v>
      </c>
      <c r="I217" s="3">
        <v>4</v>
      </c>
      <c r="P217">
        <v>2</v>
      </c>
      <c r="Q217" t="str">
        <f t="shared" si="4"/>
        <v>14</v>
      </c>
      <c r="R217">
        <v>4</v>
      </c>
      <c r="X217" t="s">
        <v>283</v>
      </c>
      <c r="Y217" t="s">
        <v>269</v>
      </c>
      <c r="BG217">
        <v>4</v>
      </c>
      <c r="BH217">
        <v>1392</v>
      </c>
      <c r="BI217">
        <f>($BH$236-$BH$233)/200</f>
        <v>0.11</v>
      </c>
    </row>
    <row r="218" spans="1:61" x14ac:dyDescent="0.25">
      <c r="A218">
        <v>217</v>
      </c>
      <c r="B218">
        <v>109.418419</v>
      </c>
      <c r="C218" s="4">
        <v>1</v>
      </c>
      <c r="H218">
        <v>120.789254</v>
      </c>
      <c r="I218" s="3">
        <v>4</v>
      </c>
      <c r="P218">
        <v>2</v>
      </c>
      <c r="Q218" t="str">
        <f t="shared" si="4"/>
        <v>14</v>
      </c>
      <c r="R218">
        <v>2</v>
      </c>
      <c r="X218" t="s">
        <v>283</v>
      </c>
      <c r="Y218" t="s">
        <v>264</v>
      </c>
      <c r="AB218" t="s">
        <v>283</v>
      </c>
      <c r="AC218" t="str">
        <f>CONCATENATE($R218,$R219,$R220,$R221)</f>
        <v>2314</v>
      </c>
      <c r="BG218">
        <v>2</v>
      </c>
      <c r="BH218">
        <v>1398</v>
      </c>
      <c r="BI218">
        <f>($BH$237-$BH$234)/200</f>
        <v>0.09</v>
      </c>
    </row>
    <row r="219" spans="1:61" x14ac:dyDescent="0.25">
      <c r="A219">
        <v>218</v>
      </c>
      <c r="B219">
        <v>109.418419</v>
      </c>
      <c r="C219" s="4">
        <v>1</v>
      </c>
      <c r="H219">
        <v>120.789254</v>
      </c>
      <c r="I219" s="3">
        <v>4</v>
      </c>
      <c r="P219">
        <v>2</v>
      </c>
      <c r="Q219" t="str">
        <f t="shared" si="4"/>
        <v>14</v>
      </c>
      <c r="R219">
        <v>3</v>
      </c>
      <c r="X219" t="s">
        <v>283</v>
      </c>
      <c r="Y219" t="s">
        <v>264</v>
      </c>
      <c r="BG219">
        <v>3</v>
      </c>
      <c r="BH219">
        <v>1403</v>
      </c>
      <c r="BI219">
        <f>($BH$243-$BH$240)/200</f>
        <v>0.125</v>
      </c>
    </row>
    <row r="220" spans="1:61" x14ac:dyDescent="0.25">
      <c r="A220">
        <v>219</v>
      </c>
      <c r="B220">
        <v>109.418419</v>
      </c>
      <c r="C220" s="4">
        <v>1</v>
      </c>
      <c r="H220">
        <v>120.789254</v>
      </c>
      <c r="I220" s="3">
        <v>4</v>
      </c>
      <c r="P220">
        <v>2</v>
      </c>
      <c r="Q220" t="str">
        <f t="shared" si="4"/>
        <v>14</v>
      </c>
      <c r="R220">
        <v>1</v>
      </c>
      <c r="X220" t="s">
        <v>283</v>
      </c>
      <c r="Y220" t="s">
        <v>265</v>
      </c>
      <c r="BG220">
        <v>1</v>
      </c>
      <c r="BH220">
        <v>1408</v>
      </c>
      <c r="BI220">
        <f>($BH$244-$BH$241)/200</f>
        <v>0.105</v>
      </c>
    </row>
    <row r="221" spans="1:61" x14ac:dyDescent="0.25">
      <c r="A221">
        <v>220</v>
      </c>
      <c r="B221">
        <v>109.37275700000001</v>
      </c>
      <c r="C221" s="4">
        <v>1</v>
      </c>
      <c r="D221">
        <v>99.445927000000012</v>
      </c>
      <c r="E221" s="2">
        <v>2</v>
      </c>
      <c r="H221">
        <v>120.789254</v>
      </c>
      <c r="I221" s="3">
        <v>4</v>
      </c>
      <c r="P221">
        <v>3</v>
      </c>
      <c r="Q221" t="str">
        <f t="shared" si="4"/>
        <v>124</v>
      </c>
      <c r="R221">
        <v>4</v>
      </c>
      <c r="X221" t="s">
        <v>283</v>
      </c>
      <c r="Y221" t="s">
        <v>266</v>
      </c>
      <c r="BG221">
        <v>4</v>
      </c>
      <c r="BH221">
        <v>1416</v>
      </c>
      <c r="BI221">
        <f>($BH$245-$BH$242)/200</f>
        <v>0.11</v>
      </c>
    </row>
    <row r="222" spans="1:61" x14ac:dyDescent="0.25">
      <c r="A222">
        <v>221</v>
      </c>
      <c r="D222">
        <v>99.481282000000007</v>
      </c>
      <c r="E222" s="2">
        <v>2</v>
      </c>
      <c r="F222">
        <v>112.41122100000001</v>
      </c>
      <c r="G222" s="5">
        <v>3</v>
      </c>
      <c r="H222">
        <v>120.789254</v>
      </c>
      <c r="I222" s="3">
        <v>4</v>
      </c>
      <c r="P222">
        <v>3</v>
      </c>
      <c r="Q222" t="str">
        <f t="shared" si="4"/>
        <v>234</v>
      </c>
      <c r="R222">
        <v>2</v>
      </c>
      <c r="X222" t="s">
        <v>283</v>
      </c>
      <c r="Y222" t="s">
        <v>269</v>
      </c>
      <c r="AB222" t="s">
        <v>283</v>
      </c>
      <c r="AC222" t="str">
        <f>CONCATENATE($R222,$R223,$R224,$R225)</f>
        <v>2314</v>
      </c>
      <c r="BG222">
        <v>2</v>
      </c>
      <c r="BH222">
        <v>1421</v>
      </c>
      <c r="BI222">
        <f>($BH$246-$BH$243)/200</f>
        <v>0.1</v>
      </c>
    </row>
    <row r="223" spans="1:61" x14ac:dyDescent="0.25">
      <c r="A223">
        <v>222</v>
      </c>
      <c r="D223">
        <v>99.481282000000007</v>
      </c>
      <c r="E223" s="2">
        <v>2</v>
      </c>
      <c r="F223">
        <v>112.38474300000001</v>
      </c>
      <c r="G223" s="5">
        <v>3</v>
      </c>
      <c r="H223">
        <v>120.75752300000001</v>
      </c>
      <c r="I223" s="3">
        <v>4</v>
      </c>
      <c r="P223">
        <v>3</v>
      </c>
      <c r="Q223" t="str">
        <f t="shared" si="4"/>
        <v>234</v>
      </c>
      <c r="R223">
        <v>3</v>
      </c>
      <c r="X223" t="s">
        <v>283</v>
      </c>
      <c r="Y223" t="s">
        <v>264</v>
      </c>
      <c r="BG223">
        <v>3</v>
      </c>
      <c r="BH223">
        <v>1425</v>
      </c>
      <c r="BI223">
        <f>($BH$247-$BH$244)/200</f>
        <v>9.5000000000000001E-2</v>
      </c>
    </row>
    <row r="224" spans="1:61" x14ac:dyDescent="0.25">
      <c r="A224">
        <v>223</v>
      </c>
      <c r="D224">
        <v>99.481282000000007</v>
      </c>
      <c r="E224" s="2">
        <v>2</v>
      </c>
      <c r="F224">
        <v>112.38474300000001</v>
      </c>
      <c r="G224" s="5">
        <v>3</v>
      </c>
      <c r="P224">
        <v>2</v>
      </c>
      <c r="Q224" t="str">
        <f t="shared" si="4"/>
        <v>23</v>
      </c>
      <c r="R224">
        <v>1</v>
      </c>
      <c r="X224" t="s">
        <v>283</v>
      </c>
      <c r="Y224" t="s">
        <v>265</v>
      </c>
      <c r="BG224">
        <v>1</v>
      </c>
      <c r="BH224">
        <v>1432</v>
      </c>
      <c r="BI224">
        <f>($BH$248-$BH$245)/200</f>
        <v>0.1</v>
      </c>
    </row>
    <row r="225" spans="1:61" x14ac:dyDescent="0.25">
      <c r="A225">
        <v>224</v>
      </c>
      <c r="D225">
        <v>99.481282000000007</v>
      </c>
      <c r="E225" s="2">
        <v>2</v>
      </c>
      <c r="F225">
        <v>112.38474300000001</v>
      </c>
      <c r="G225" s="5">
        <v>3</v>
      </c>
      <c r="P225">
        <v>2</v>
      </c>
      <c r="Q225" t="str">
        <f t="shared" si="4"/>
        <v>23</v>
      </c>
      <c r="R225">
        <v>4</v>
      </c>
      <c r="X225" t="s">
        <v>283</v>
      </c>
      <c r="Y225" t="s">
        <v>266</v>
      </c>
      <c r="BG225">
        <v>4</v>
      </c>
      <c r="BH225">
        <v>1439</v>
      </c>
      <c r="BI225">
        <f>($BH$249-$BH$246)/200</f>
        <v>8.5000000000000006E-2</v>
      </c>
    </row>
    <row r="226" spans="1:61" x14ac:dyDescent="0.25">
      <c r="A226">
        <v>225</v>
      </c>
      <c r="D226">
        <v>99.481282000000007</v>
      </c>
      <c r="E226" s="2">
        <v>2</v>
      </c>
      <c r="F226">
        <v>112.38474300000001</v>
      </c>
      <c r="G226" s="5">
        <v>3</v>
      </c>
      <c r="P226">
        <v>2</v>
      </c>
      <c r="Q226" t="str">
        <f t="shared" si="4"/>
        <v>23</v>
      </c>
      <c r="R226">
        <v>2</v>
      </c>
      <c r="X226" t="s">
        <v>283</v>
      </c>
      <c r="Y226" t="s">
        <v>269</v>
      </c>
      <c r="AB226" t="s">
        <v>283</v>
      </c>
      <c r="AC226" t="str">
        <f>CONCATENATE($R226,$R227,$R228,$R229)</f>
        <v>2314</v>
      </c>
      <c r="BG226">
        <v>2</v>
      </c>
      <c r="BH226">
        <v>1445</v>
      </c>
      <c r="BI226">
        <f>($BH$250-$BH$247)/200</f>
        <v>9.5000000000000001E-2</v>
      </c>
    </row>
    <row r="227" spans="1:61" x14ac:dyDescent="0.25">
      <c r="A227">
        <v>226</v>
      </c>
      <c r="D227">
        <v>99.481282000000007</v>
      </c>
      <c r="E227" s="2">
        <v>2</v>
      </c>
      <c r="F227">
        <v>112.38474300000001</v>
      </c>
      <c r="G227" s="5">
        <v>3</v>
      </c>
      <c r="P227">
        <v>2</v>
      </c>
      <c r="Q227" t="str">
        <f t="shared" si="4"/>
        <v>23</v>
      </c>
      <c r="R227">
        <v>3</v>
      </c>
      <c r="X227" t="s">
        <v>283</v>
      </c>
      <c r="Y227" t="s">
        <v>264</v>
      </c>
      <c r="BG227">
        <v>3</v>
      </c>
      <c r="BH227">
        <v>1448</v>
      </c>
      <c r="BI227">
        <f>($BH$251-$BH$248)/200</f>
        <v>0.08</v>
      </c>
    </row>
    <row r="228" spans="1:61" x14ac:dyDescent="0.25">
      <c r="A228">
        <v>227</v>
      </c>
      <c r="D228">
        <v>99.481282000000007</v>
      </c>
      <c r="E228" s="2">
        <v>2</v>
      </c>
      <c r="F228">
        <v>112.38474300000001</v>
      </c>
      <c r="G228" s="5">
        <v>3</v>
      </c>
      <c r="P228">
        <v>2</v>
      </c>
      <c r="Q228" t="str">
        <f t="shared" si="4"/>
        <v>23</v>
      </c>
      <c r="R228">
        <v>1</v>
      </c>
      <c r="X228" t="s">
        <v>283</v>
      </c>
      <c r="Y228" t="s">
        <v>265</v>
      </c>
      <c r="BG228">
        <v>1</v>
      </c>
      <c r="BH228">
        <v>1456</v>
      </c>
      <c r="BI228">
        <f>($BH$252-$BH$249)/200</f>
        <v>0.11</v>
      </c>
    </row>
    <row r="229" spans="1:61" x14ac:dyDescent="0.25">
      <c r="A229">
        <v>228</v>
      </c>
      <c r="D229">
        <v>99.481282000000007</v>
      </c>
      <c r="E229" s="2">
        <v>2</v>
      </c>
      <c r="F229">
        <v>112.38474300000001</v>
      </c>
      <c r="G229" s="5">
        <v>3</v>
      </c>
      <c r="P229">
        <v>2</v>
      </c>
      <c r="Q229" t="str">
        <f t="shared" si="4"/>
        <v>23</v>
      </c>
      <c r="R229">
        <v>4</v>
      </c>
      <c r="X229" t="s">
        <v>283</v>
      </c>
      <c r="Y229" t="s">
        <v>266</v>
      </c>
      <c r="BG229">
        <v>4</v>
      </c>
      <c r="BH229">
        <v>1462</v>
      </c>
      <c r="BI229">
        <f>($BH$253-$BH$250)/200</f>
        <v>0.08</v>
      </c>
    </row>
    <row r="230" spans="1:61" x14ac:dyDescent="0.25">
      <c r="A230">
        <v>229</v>
      </c>
      <c r="D230">
        <v>99.481282000000007</v>
      </c>
      <c r="E230" s="2">
        <v>2</v>
      </c>
      <c r="F230">
        <v>112.38474300000001</v>
      </c>
      <c r="G230" s="5">
        <v>3</v>
      </c>
      <c r="P230">
        <v>2</v>
      </c>
      <c r="Q230" t="str">
        <f t="shared" si="4"/>
        <v>23</v>
      </c>
      <c r="R230">
        <v>2</v>
      </c>
      <c r="X230" t="s">
        <v>283</v>
      </c>
      <c r="Y230" t="s">
        <v>269</v>
      </c>
      <c r="AB230" t="s">
        <v>283</v>
      </c>
      <c r="AC230" t="str">
        <f>CONCATENATE($R230,$R231,$R232,$R233)</f>
        <v>2314</v>
      </c>
      <c r="BG230">
        <v>2</v>
      </c>
      <c r="BH230">
        <v>1469</v>
      </c>
      <c r="BI230">
        <f>($BH$254-$BH$251)/200</f>
        <v>0.105</v>
      </c>
    </row>
    <row r="231" spans="1:61" x14ac:dyDescent="0.25">
      <c r="A231">
        <v>230</v>
      </c>
      <c r="D231">
        <v>99.481282000000007</v>
      </c>
      <c r="E231" s="2">
        <v>2</v>
      </c>
      <c r="F231">
        <v>112.38474300000001</v>
      </c>
      <c r="G231" s="5">
        <v>3</v>
      </c>
      <c r="P231">
        <v>2</v>
      </c>
      <c r="Q231" t="str">
        <f t="shared" si="4"/>
        <v>23</v>
      </c>
      <c r="R231">
        <v>3</v>
      </c>
      <c r="X231" t="s">
        <v>283</v>
      </c>
      <c r="Y231" t="s">
        <v>264</v>
      </c>
      <c r="BG231">
        <v>3</v>
      </c>
      <c r="BH231">
        <v>1473</v>
      </c>
      <c r="BI231">
        <f>($BH$255-$BH$252)/200</f>
        <v>7.0000000000000007E-2</v>
      </c>
    </row>
    <row r="232" spans="1:61" x14ac:dyDescent="0.25">
      <c r="A232">
        <v>231</v>
      </c>
      <c r="B232">
        <v>90.542412000000013</v>
      </c>
      <c r="C232" s="4">
        <v>1</v>
      </c>
      <c r="D232">
        <v>99.445927000000012</v>
      </c>
      <c r="E232" s="2">
        <v>2</v>
      </c>
      <c r="F232">
        <v>112.38474300000001</v>
      </c>
      <c r="G232" s="5">
        <v>3</v>
      </c>
      <c r="P232">
        <v>3</v>
      </c>
      <c r="Q232" t="str">
        <f t="shared" si="4"/>
        <v>123</v>
      </c>
      <c r="R232">
        <v>1</v>
      </c>
      <c r="X232" t="s">
        <v>283</v>
      </c>
      <c r="Y232" t="s">
        <v>265</v>
      </c>
      <c r="BG232">
        <v>1</v>
      </c>
      <c r="BH232">
        <v>1482</v>
      </c>
      <c r="BI232">
        <f>($BH$256-$BH$253)/200</f>
        <v>0.115</v>
      </c>
    </row>
    <row r="233" spans="1:61" x14ac:dyDescent="0.25">
      <c r="A233">
        <v>232</v>
      </c>
      <c r="B233">
        <v>90.631794000000014</v>
      </c>
      <c r="C233" s="4">
        <v>1</v>
      </c>
      <c r="F233">
        <v>112.41122100000001</v>
      </c>
      <c r="G233" s="5">
        <v>3</v>
      </c>
      <c r="P233">
        <v>2</v>
      </c>
      <c r="Q233" t="str">
        <f t="shared" si="4"/>
        <v>13</v>
      </c>
      <c r="R233">
        <v>4</v>
      </c>
      <c r="X233" t="s">
        <v>283</v>
      </c>
      <c r="Y233" t="s">
        <v>266</v>
      </c>
      <c r="BG233">
        <v>4</v>
      </c>
      <c r="BH233">
        <v>1488</v>
      </c>
      <c r="BI233">
        <f>($BH$257-$BH$254)/200</f>
        <v>7.0000000000000007E-2</v>
      </c>
    </row>
    <row r="234" spans="1:61" x14ac:dyDescent="0.25">
      <c r="A234">
        <v>233</v>
      </c>
      <c r="B234">
        <v>90.631794000000014</v>
      </c>
      <c r="C234" s="4">
        <v>1</v>
      </c>
      <c r="P234">
        <v>1</v>
      </c>
      <c r="Q234" t="str">
        <f t="shared" si="4"/>
        <v>1</v>
      </c>
      <c r="R234">
        <v>2</v>
      </c>
      <c r="X234" t="s">
        <v>283</v>
      </c>
      <c r="Y234" t="s">
        <v>269</v>
      </c>
      <c r="AB234" t="s">
        <v>283</v>
      </c>
      <c r="AC234" t="str">
        <f>CONCATENATE($R234,$R235,$R236,$R237)</f>
        <v>2314</v>
      </c>
      <c r="BG234">
        <v>2</v>
      </c>
      <c r="BH234">
        <v>1496</v>
      </c>
      <c r="BI234">
        <f>($BH$258-$BH$255)/200</f>
        <v>0.115</v>
      </c>
    </row>
    <row r="235" spans="1:61" x14ac:dyDescent="0.25">
      <c r="A235">
        <v>234</v>
      </c>
      <c r="B235">
        <v>90.631794000000014</v>
      </c>
      <c r="C235" s="4">
        <v>1</v>
      </c>
      <c r="H235">
        <v>102.08829200000001</v>
      </c>
      <c r="I235" s="3">
        <v>4</v>
      </c>
      <c r="P235">
        <v>2</v>
      </c>
      <c r="Q235" t="str">
        <f t="shared" si="4"/>
        <v>14</v>
      </c>
      <c r="R235">
        <v>3</v>
      </c>
      <c r="X235" t="s">
        <v>283</v>
      </c>
      <c r="Y235" t="s">
        <v>264</v>
      </c>
      <c r="BG235">
        <v>3</v>
      </c>
      <c r="BH235">
        <v>1498</v>
      </c>
      <c r="BI235">
        <f>($BH$259-$BH$256)/200</f>
        <v>0.06</v>
      </c>
    </row>
    <row r="236" spans="1:61" x14ac:dyDescent="0.25">
      <c r="A236">
        <v>235</v>
      </c>
      <c r="B236">
        <v>90.631794000000014</v>
      </c>
      <c r="C236" s="4">
        <v>1</v>
      </c>
      <c r="H236">
        <v>102.10150200000001</v>
      </c>
      <c r="I236" s="3">
        <v>4</v>
      </c>
      <c r="P236">
        <v>2</v>
      </c>
      <c r="Q236" t="str">
        <f t="shared" si="4"/>
        <v>14</v>
      </c>
      <c r="R236">
        <v>1</v>
      </c>
      <c r="X236" t="s">
        <v>283</v>
      </c>
      <c r="Y236" t="s">
        <v>265</v>
      </c>
      <c r="BG236">
        <v>1</v>
      </c>
      <c r="BH236">
        <v>1510</v>
      </c>
      <c r="BI236">
        <f>($BH$260-$BH$257)/200</f>
        <v>0.115</v>
      </c>
    </row>
    <row r="237" spans="1:61" x14ac:dyDescent="0.25">
      <c r="A237">
        <v>236</v>
      </c>
      <c r="B237">
        <v>90.631794000000014</v>
      </c>
      <c r="C237" s="4">
        <v>1</v>
      </c>
      <c r="H237">
        <v>102.10150200000001</v>
      </c>
      <c r="I237" s="3">
        <v>4</v>
      </c>
      <c r="P237">
        <v>2</v>
      </c>
      <c r="Q237" t="str">
        <f t="shared" si="4"/>
        <v>14</v>
      </c>
      <c r="R237">
        <v>4</v>
      </c>
      <c r="X237" t="s">
        <v>283</v>
      </c>
      <c r="Y237" t="s">
        <v>266</v>
      </c>
      <c r="BG237">
        <v>4</v>
      </c>
      <c r="BH237">
        <v>1514</v>
      </c>
      <c r="BI237">
        <f>($BH$261-$BH$258)/200</f>
        <v>7.4999999999999997E-2</v>
      </c>
    </row>
    <row r="238" spans="1:61" x14ac:dyDescent="0.25">
      <c r="A238">
        <v>237</v>
      </c>
      <c r="B238">
        <v>90.631794000000014</v>
      </c>
      <c r="C238" s="4">
        <v>1</v>
      </c>
      <c r="H238">
        <v>102.10150200000001</v>
      </c>
      <c r="I238" s="3">
        <v>4</v>
      </c>
      <c r="P238">
        <v>2</v>
      </c>
      <c r="Q238" t="str">
        <f t="shared" si="4"/>
        <v>14</v>
      </c>
      <c r="R238" t="s">
        <v>22</v>
      </c>
      <c r="X238" t="s">
        <v>283</v>
      </c>
      <c r="Y238" t="s">
        <v>269</v>
      </c>
      <c r="BG238" t="s">
        <v>22</v>
      </c>
      <c r="BH238">
        <v>1517</v>
      </c>
      <c r="BI238">
        <f>($BH$262-$BH$259)/200</f>
        <v>0.125</v>
      </c>
    </row>
    <row r="239" spans="1:61" x14ac:dyDescent="0.25">
      <c r="A239">
        <v>238</v>
      </c>
      <c r="B239">
        <v>90.631794000000014</v>
      </c>
      <c r="C239" s="4">
        <v>1</v>
      </c>
      <c r="H239">
        <v>102.10150200000001</v>
      </c>
      <c r="I239" s="3">
        <v>4</v>
      </c>
      <c r="P239">
        <v>2</v>
      </c>
      <c r="Q239" t="str">
        <f t="shared" si="4"/>
        <v>14</v>
      </c>
      <c r="R239" t="s">
        <v>22</v>
      </c>
      <c r="X239" t="s">
        <v>283</v>
      </c>
      <c r="Y239">
        <v>2314</v>
      </c>
      <c r="BG239" t="s">
        <v>22</v>
      </c>
      <c r="BH239">
        <v>1519</v>
      </c>
      <c r="BI239">
        <f>($BH$263-$BH$260)/200</f>
        <v>6.5000000000000002E-2</v>
      </c>
    </row>
    <row r="240" spans="1:61" x14ac:dyDescent="0.25">
      <c r="A240">
        <v>239</v>
      </c>
      <c r="B240">
        <v>90.631794000000014</v>
      </c>
      <c r="C240" s="4">
        <v>1</v>
      </c>
      <c r="H240">
        <v>102.10150200000001</v>
      </c>
      <c r="I240" s="3">
        <v>4</v>
      </c>
      <c r="P240">
        <v>2</v>
      </c>
      <c r="Q240" t="str">
        <f t="shared" si="4"/>
        <v>14</v>
      </c>
      <c r="R240">
        <v>2</v>
      </c>
      <c r="X240" t="s">
        <v>283</v>
      </c>
      <c r="Y240">
        <v>3142</v>
      </c>
      <c r="AB240" t="s">
        <v>283</v>
      </c>
      <c r="AC240" t="str">
        <f>CONCATENATE($R240,$R241,$R242,$R243)</f>
        <v>2314</v>
      </c>
      <c r="BG240">
        <v>2</v>
      </c>
      <c r="BH240">
        <v>1520</v>
      </c>
      <c r="BI240">
        <f>($BH$264-$BH$261)/200</f>
        <v>0.11</v>
      </c>
    </row>
    <row r="241" spans="1:61" x14ac:dyDescent="0.25">
      <c r="A241">
        <v>240</v>
      </c>
      <c r="B241">
        <v>90.631794000000014</v>
      </c>
      <c r="C241" s="4">
        <v>1</v>
      </c>
      <c r="H241">
        <v>102.10150200000001</v>
      </c>
      <c r="I241" s="3">
        <v>4</v>
      </c>
      <c r="P241">
        <v>2</v>
      </c>
      <c r="Q241" t="str">
        <f t="shared" si="4"/>
        <v>14</v>
      </c>
      <c r="R241">
        <v>3</v>
      </c>
      <c r="X241" t="s">
        <v>283</v>
      </c>
      <c r="Y241">
        <v>1423</v>
      </c>
      <c r="BG241">
        <v>3</v>
      </c>
      <c r="BH241">
        <v>1531</v>
      </c>
      <c r="BI241">
        <f>($BH$265-$BH$262)/200</f>
        <v>7.4999999999999997E-2</v>
      </c>
    </row>
    <row r="242" spans="1:61" x14ac:dyDescent="0.25">
      <c r="A242">
        <v>241</v>
      </c>
      <c r="B242">
        <v>90.631794000000014</v>
      </c>
      <c r="C242" s="4">
        <v>1</v>
      </c>
      <c r="H242">
        <v>102.10150200000001</v>
      </c>
      <c r="I242" s="3">
        <v>4</v>
      </c>
      <c r="P242">
        <v>2</v>
      </c>
      <c r="Q242" t="str">
        <f t="shared" si="4"/>
        <v>14</v>
      </c>
      <c r="R242">
        <v>1</v>
      </c>
      <c r="X242" t="s">
        <v>283</v>
      </c>
      <c r="Y242">
        <v>4231</v>
      </c>
      <c r="BG242">
        <v>1</v>
      </c>
      <c r="BH242">
        <v>1537</v>
      </c>
      <c r="BI242">
        <f>($BH$266-$BH$263)/200</f>
        <v>0.13</v>
      </c>
    </row>
    <row r="243" spans="1:61" x14ac:dyDescent="0.25">
      <c r="A243">
        <v>242</v>
      </c>
      <c r="B243">
        <v>90.631794000000014</v>
      </c>
      <c r="C243" s="4">
        <v>1</v>
      </c>
      <c r="H243">
        <v>102.10150200000001</v>
      </c>
      <c r="I243" s="3">
        <v>4</v>
      </c>
      <c r="P243">
        <v>2</v>
      </c>
      <c r="Q243" t="str">
        <f t="shared" si="4"/>
        <v>14</v>
      </c>
      <c r="R243">
        <v>4</v>
      </c>
      <c r="X243" t="s">
        <v>283</v>
      </c>
      <c r="Y243" t="s">
        <v>264</v>
      </c>
      <c r="BG243">
        <v>4</v>
      </c>
      <c r="BH243">
        <v>1545</v>
      </c>
      <c r="BI243">
        <f>($BH$267-$BH$264)/200</f>
        <v>8.5000000000000006E-2</v>
      </c>
    </row>
    <row r="244" spans="1:61" x14ac:dyDescent="0.25">
      <c r="A244">
        <v>243</v>
      </c>
      <c r="B244">
        <v>90.542412000000013</v>
      </c>
      <c r="C244" s="4">
        <v>1</v>
      </c>
      <c r="D244">
        <v>82.496811000000008</v>
      </c>
      <c r="E244" s="2">
        <v>2</v>
      </c>
      <c r="H244">
        <v>102.10150200000001</v>
      </c>
      <c r="I244" s="3">
        <v>4</v>
      </c>
      <c r="P244">
        <v>3</v>
      </c>
      <c r="Q244" t="str">
        <f t="shared" si="4"/>
        <v>124</v>
      </c>
      <c r="R244">
        <v>2</v>
      </c>
      <c r="X244" t="s">
        <v>283</v>
      </c>
      <c r="Y244" t="s">
        <v>265</v>
      </c>
      <c r="AB244" t="s">
        <v>283</v>
      </c>
      <c r="AC244" t="str">
        <f>CONCATENATE($R244,$R245,$R246,$R247)</f>
        <v>2314</v>
      </c>
      <c r="BG244">
        <v>2</v>
      </c>
      <c r="BH244">
        <v>1552</v>
      </c>
      <c r="BI244">
        <f>($BH$268-$BH$265)/200</f>
        <v>0.13</v>
      </c>
    </row>
    <row r="245" spans="1:61" x14ac:dyDescent="0.25">
      <c r="A245">
        <v>244</v>
      </c>
      <c r="D245">
        <v>82.523900000000012</v>
      </c>
      <c r="E245" s="2">
        <v>2</v>
      </c>
      <c r="F245">
        <v>93.97651900000001</v>
      </c>
      <c r="G245" s="5">
        <v>3</v>
      </c>
      <c r="H245">
        <v>102.08829200000001</v>
      </c>
      <c r="I245" s="3">
        <v>4</v>
      </c>
      <c r="P245">
        <v>3</v>
      </c>
      <c r="Q245" t="str">
        <f t="shared" si="4"/>
        <v>234</v>
      </c>
      <c r="R245">
        <v>3</v>
      </c>
      <c r="X245" t="s">
        <v>283</v>
      </c>
      <c r="Y245" t="s">
        <v>266</v>
      </c>
      <c r="BG245">
        <v>3</v>
      </c>
      <c r="BH245">
        <v>1559</v>
      </c>
      <c r="BI245">
        <f>($BH$269-$BH$266)/200</f>
        <v>0.08</v>
      </c>
    </row>
    <row r="246" spans="1:61" x14ac:dyDescent="0.25">
      <c r="A246">
        <v>245</v>
      </c>
      <c r="D246">
        <v>82.523900000000012</v>
      </c>
      <c r="E246" s="2">
        <v>2</v>
      </c>
      <c r="F246">
        <v>93.97651900000001</v>
      </c>
      <c r="G246" s="5">
        <v>3</v>
      </c>
      <c r="P246">
        <v>2</v>
      </c>
      <c r="Q246" t="str">
        <f t="shared" si="4"/>
        <v>23</v>
      </c>
      <c r="R246">
        <v>1</v>
      </c>
      <c r="X246" t="s">
        <v>283</v>
      </c>
      <c r="Y246" t="s">
        <v>269</v>
      </c>
      <c r="BG246">
        <v>1</v>
      </c>
      <c r="BH246">
        <v>1565</v>
      </c>
      <c r="BI246">
        <f>($BH$270-$BH$267)/200</f>
        <v>0.125</v>
      </c>
    </row>
    <row r="247" spans="1:61" x14ac:dyDescent="0.25">
      <c r="A247">
        <v>246</v>
      </c>
      <c r="D247">
        <v>82.523900000000012</v>
      </c>
      <c r="E247" s="2">
        <v>2</v>
      </c>
      <c r="F247">
        <v>93.97651900000001</v>
      </c>
      <c r="G247" s="5">
        <v>3</v>
      </c>
      <c r="P247">
        <v>2</v>
      </c>
      <c r="Q247" t="str">
        <f t="shared" si="4"/>
        <v>23</v>
      </c>
      <c r="R247">
        <v>4</v>
      </c>
      <c r="X247" t="s">
        <v>283</v>
      </c>
      <c r="Y247" t="s">
        <v>264</v>
      </c>
      <c r="BG247">
        <v>4</v>
      </c>
      <c r="BH247">
        <v>1571</v>
      </c>
      <c r="BI247">
        <f>($BH$271-$BH$268)/200</f>
        <v>7.4999999999999997E-2</v>
      </c>
    </row>
    <row r="248" spans="1:61" x14ac:dyDescent="0.25">
      <c r="A248">
        <v>247</v>
      </c>
      <c r="D248">
        <v>82.523900000000012</v>
      </c>
      <c r="E248" s="2">
        <v>2</v>
      </c>
      <c r="F248">
        <v>93.97651900000001</v>
      </c>
      <c r="G248" s="5">
        <v>3</v>
      </c>
      <c r="P248">
        <v>2</v>
      </c>
      <c r="Q248" t="str">
        <f t="shared" si="4"/>
        <v>23</v>
      </c>
      <c r="R248">
        <v>2</v>
      </c>
      <c r="X248" t="s">
        <v>283</v>
      </c>
      <c r="Y248" t="s">
        <v>265</v>
      </c>
      <c r="AB248" t="s">
        <v>283</v>
      </c>
      <c r="AC248" t="str">
        <f>CONCATENATE($R248,$R249,$R250,$R251)</f>
        <v>2314</v>
      </c>
      <c r="BG248">
        <v>2</v>
      </c>
      <c r="BH248">
        <v>1579</v>
      </c>
      <c r="BI248">
        <f>($BH$272-$BH$269)/200</f>
        <v>0.13</v>
      </c>
    </row>
    <row r="249" spans="1:61" x14ac:dyDescent="0.25">
      <c r="A249">
        <v>248</v>
      </c>
      <c r="D249">
        <v>82.523900000000012</v>
      </c>
      <c r="E249" s="2">
        <v>2</v>
      </c>
      <c r="F249">
        <v>93.97651900000001</v>
      </c>
      <c r="G249" s="5">
        <v>3</v>
      </c>
      <c r="P249">
        <v>2</v>
      </c>
      <c r="Q249" t="str">
        <f t="shared" si="4"/>
        <v>23</v>
      </c>
      <c r="R249">
        <v>3</v>
      </c>
      <c r="X249" t="s">
        <v>283</v>
      </c>
      <c r="Y249" t="s">
        <v>266</v>
      </c>
      <c r="BG249">
        <v>3</v>
      </c>
      <c r="BH249">
        <v>1582</v>
      </c>
      <c r="BI249">
        <f>($BH$273-$BH$270)/200</f>
        <v>8.5000000000000006E-2</v>
      </c>
    </row>
    <row r="250" spans="1:61" x14ac:dyDescent="0.25">
      <c r="A250">
        <v>249</v>
      </c>
      <c r="D250">
        <v>82.523900000000012</v>
      </c>
      <c r="E250" s="2">
        <v>2</v>
      </c>
      <c r="F250">
        <v>93.97651900000001</v>
      </c>
      <c r="G250" s="5">
        <v>3</v>
      </c>
      <c r="P250">
        <v>2</v>
      </c>
      <c r="Q250" t="str">
        <f t="shared" si="4"/>
        <v>23</v>
      </c>
      <c r="R250">
        <v>1</v>
      </c>
      <c r="X250" t="s">
        <v>283</v>
      </c>
      <c r="Y250" t="s">
        <v>269</v>
      </c>
      <c r="BG250">
        <v>1</v>
      </c>
      <c r="BH250">
        <v>1590</v>
      </c>
      <c r="BI250">
        <f>($BH$274-$BH$271)/200</f>
        <v>0.13500000000000001</v>
      </c>
    </row>
    <row r="251" spans="1:61" x14ac:dyDescent="0.25">
      <c r="A251">
        <v>250</v>
      </c>
      <c r="D251">
        <v>82.523900000000012</v>
      </c>
      <c r="E251" s="2">
        <v>2</v>
      </c>
      <c r="F251">
        <v>93.97651900000001</v>
      </c>
      <c r="G251" s="5">
        <v>3</v>
      </c>
      <c r="P251">
        <v>2</v>
      </c>
      <c r="Q251" t="str">
        <f t="shared" si="4"/>
        <v>23</v>
      </c>
      <c r="R251">
        <v>4</v>
      </c>
      <c r="X251" t="s">
        <v>283</v>
      </c>
      <c r="Y251" t="s">
        <v>264</v>
      </c>
      <c r="BG251">
        <v>4</v>
      </c>
      <c r="BH251">
        <v>1595</v>
      </c>
      <c r="BI251">
        <f>($BH$275-$BH$272)/200</f>
        <v>7.4999999999999997E-2</v>
      </c>
    </row>
    <row r="252" spans="1:61" x14ac:dyDescent="0.25">
      <c r="A252">
        <v>251</v>
      </c>
      <c r="D252">
        <v>82.523900000000012</v>
      </c>
      <c r="E252" s="2">
        <v>2</v>
      </c>
      <c r="F252">
        <v>93.97651900000001</v>
      </c>
      <c r="G252" s="5">
        <v>3</v>
      </c>
      <c r="P252">
        <v>2</v>
      </c>
      <c r="Q252" t="str">
        <f t="shared" si="4"/>
        <v>23</v>
      </c>
      <c r="R252">
        <v>2</v>
      </c>
      <c r="X252" t="s">
        <v>283</v>
      </c>
      <c r="Y252" t="s">
        <v>265</v>
      </c>
      <c r="AB252" t="s">
        <v>283</v>
      </c>
      <c r="AC252" t="str">
        <f>CONCATENATE($R252,$R253,$R254,$R255)</f>
        <v>2314</v>
      </c>
      <c r="BG252">
        <v>2</v>
      </c>
      <c r="BH252">
        <v>1604</v>
      </c>
      <c r="BI252">
        <f>($BH$276-$BH$273)/200</f>
        <v>0.12</v>
      </c>
    </row>
    <row r="253" spans="1:61" x14ac:dyDescent="0.25">
      <c r="A253">
        <v>252</v>
      </c>
      <c r="D253">
        <v>82.523900000000012</v>
      </c>
      <c r="E253" s="2">
        <v>2</v>
      </c>
      <c r="F253">
        <v>93.97651900000001</v>
      </c>
      <c r="G253" s="5">
        <v>3</v>
      </c>
      <c r="P253">
        <v>2</v>
      </c>
      <c r="Q253" t="str">
        <f t="shared" si="4"/>
        <v>23</v>
      </c>
      <c r="R253">
        <v>3</v>
      </c>
      <c r="X253" t="s">
        <v>283</v>
      </c>
      <c r="Y253" t="s">
        <v>266</v>
      </c>
      <c r="BG253">
        <v>3</v>
      </c>
      <c r="BH253">
        <v>1606</v>
      </c>
      <c r="BI253">
        <f>($BH$277-$BH$274)/200</f>
        <v>7.4999999999999997E-2</v>
      </c>
    </row>
    <row r="254" spans="1:61" x14ac:dyDescent="0.25">
      <c r="A254">
        <v>253</v>
      </c>
      <c r="D254">
        <v>82.523900000000012</v>
      </c>
      <c r="E254" s="2">
        <v>2</v>
      </c>
      <c r="F254">
        <v>93.97651900000001</v>
      </c>
      <c r="G254" s="5">
        <v>3</v>
      </c>
      <c r="P254">
        <v>2</v>
      </c>
      <c r="Q254" t="str">
        <f t="shared" si="4"/>
        <v>23</v>
      </c>
      <c r="R254">
        <v>1</v>
      </c>
      <c r="X254" t="s">
        <v>283</v>
      </c>
      <c r="Y254" t="s">
        <v>269</v>
      </c>
      <c r="BG254">
        <v>1</v>
      </c>
      <c r="BH254">
        <v>1616</v>
      </c>
      <c r="BI254">
        <f>($BH$278-$BH$275)/200</f>
        <v>0.13</v>
      </c>
    </row>
    <row r="255" spans="1:61" x14ac:dyDescent="0.25">
      <c r="A255">
        <v>254</v>
      </c>
      <c r="B255">
        <v>75.888787000000008</v>
      </c>
      <c r="C255" s="4">
        <v>1</v>
      </c>
      <c r="D255">
        <v>82.496811000000008</v>
      </c>
      <c r="E255" s="2">
        <v>2</v>
      </c>
      <c r="F255">
        <v>93.97651900000001</v>
      </c>
      <c r="G255" s="5">
        <v>3</v>
      </c>
      <c r="P255">
        <v>3</v>
      </c>
      <c r="Q255" t="str">
        <f t="shared" si="4"/>
        <v>123</v>
      </c>
      <c r="R255">
        <v>4</v>
      </c>
      <c r="X255" t="s">
        <v>283</v>
      </c>
      <c r="Y255" t="s">
        <v>264</v>
      </c>
      <c r="BG255">
        <v>4</v>
      </c>
      <c r="BH255">
        <v>1618</v>
      </c>
      <c r="BI255">
        <f>($BH$279-$BH$276)/200</f>
        <v>0.08</v>
      </c>
    </row>
    <row r="256" spans="1:61" x14ac:dyDescent="0.25">
      <c r="A256">
        <v>255</v>
      </c>
      <c r="B256">
        <v>75.800272000000007</v>
      </c>
      <c r="C256" s="4">
        <v>1</v>
      </c>
      <c r="F256">
        <v>93.97651900000001</v>
      </c>
      <c r="G256" s="5">
        <v>3</v>
      </c>
      <c r="I256" s="3" t="s">
        <v>233</v>
      </c>
      <c r="N256">
        <v>86.429514000000012</v>
      </c>
      <c r="O256">
        <v>255</v>
      </c>
      <c r="P256">
        <v>3</v>
      </c>
      <c r="Q256" t="str">
        <f t="shared" si="4"/>
        <v>134D</v>
      </c>
      <c r="R256">
        <v>2</v>
      </c>
      <c r="X256" t="s">
        <v>283</v>
      </c>
      <c r="Y256" t="s">
        <v>265</v>
      </c>
      <c r="AB256" t="s">
        <v>283</v>
      </c>
      <c r="AC256" t="str">
        <f>CONCATENATE($R256,$R257,$R258,$R259)</f>
        <v>2314</v>
      </c>
      <c r="BG256">
        <v>2</v>
      </c>
      <c r="BH256">
        <v>1629</v>
      </c>
      <c r="BI256">
        <f>($BH$280-$BH$277)/200</f>
        <v>0.12</v>
      </c>
    </row>
    <row r="257" spans="1:61" x14ac:dyDescent="0.25">
      <c r="A257">
        <v>256</v>
      </c>
      <c r="B257">
        <v>75.800272000000007</v>
      </c>
      <c r="C257" s="4">
        <v>1</v>
      </c>
      <c r="I257" s="3" t="s">
        <v>233</v>
      </c>
      <c r="N257">
        <v>86.429514000000012</v>
      </c>
      <c r="P257">
        <v>2</v>
      </c>
      <c r="Q257" t="str">
        <f t="shared" si="4"/>
        <v>14D</v>
      </c>
      <c r="R257">
        <v>3</v>
      </c>
      <c r="X257" t="s">
        <v>283</v>
      </c>
      <c r="Y257" t="s">
        <v>266</v>
      </c>
      <c r="BG257">
        <v>3</v>
      </c>
      <c r="BH257">
        <v>1630</v>
      </c>
      <c r="BI257">
        <f>($BH$281-$BH$278)/200</f>
        <v>7.4999999999999997E-2</v>
      </c>
    </row>
    <row r="258" spans="1:61" x14ac:dyDescent="0.25">
      <c r="A258">
        <v>257</v>
      </c>
      <c r="B258">
        <v>75.800272000000007</v>
      </c>
      <c r="C258" s="4">
        <v>1</v>
      </c>
      <c r="I258" s="3" t="s">
        <v>233</v>
      </c>
      <c r="N258">
        <v>86.429514000000012</v>
      </c>
      <c r="P258">
        <v>2</v>
      </c>
      <c r="Q258" t="str">
        <f t="shared" ref="Q258:Q321" si="5">CONCATENATE(C258,E258,G258,I258)</f>
        <v>14D</v>
      </c>
      <c r="R258">
        <v>1</v>
      </c>
      <c r="X258" t="s">
        <v>283</v>
      </c>
      <c r="Y258" t="s">
        <v>269</v>
      </c>
      <c r="BG258">
        <v>1</v>
      </c>
      <c r="BH258">
        <v>1641</v>
      </c>
      <c r="BI258">
        <f>($BH$282-$BH$279)/200</f>
        <v>0.12</v>
      </c>
    </row>
    <row r="259" spans="1:61" x14ac:dyDescent="0.25">
      <c r="A259">
        <v>258</v>
      </c>
      <c r="B259">
        <v>75.800272000000007</v>
      </c>
      <c r="C259" s="4">
        <v>1</v>
      </c>
      <c r="I259" s="3" t="s">
        <v>233</v>
      </c>
      <c r="N259">
        <v>86.429514000000012</v>
      </c>
      <c r="P259">
        <v>2</v>
      </c>
      <c r="Q259" t="str">
        <f t="shared" si="5"/>
        <v>14D</v>
      </c>
      <c r="R259">
        <v>4</v>
      </c>
      <c r="X259" t="s">
        <v>283</v>
      </c>
      <c r="Y259" t="s">
        <v>264</v>
      </c>
      <c r="BG259">
        <v>4</v>
      </c>
      <c r="BH259">
        <v>1641</v>
      </c>
      <c r="BI259">
        <f>($BH$283-$BH$280)/200</f>
        <v>8.5000000000000006E-2</v>
      </c>
    </row>
    <row r="260" spans="1:61" x14ac:dyDescent="0.25">
      <c r="A260">
        <v>259</v>
      </c>
      <c r="B260">
        <v>75.800272000000007</v>
      </c>
      <c r="C260" s="4">
        <v>1</v>
      </c>
      <c r="I260" s="3" t="s">
        <v>233</v>
      </c>
      <c r="N260">
        <v>86.429514000000012</v>
      </c>
      <c r="P260">
        <v>2</v>
      </c>
      <c r="Q260" t="str">
        <f t="shared" si="5"/>
        <v>14D</v>
      </c>
      <c r="R260">
        <v>2</v>
      </c>
      <c r="X260" t="s">
        <v>283</v>
      </c>
      <c r="Y260" t="s">
        <v>265</v>
      </c>
      <c r="BG260">
        <v>2</v>
      </c>
      <c r="BH260">
        <v>1653</v>
      </c>
      <c r="BI260">
        <f>($BH$284-$BH$281)/200</f>
        <v>0.125</v>
      </c>
    </row>
    <row r="261" spans="1:61" x14ac:dyDescent="0.25">
      <c r="A261">
        <v>260</v>
      </c>
      <c r="B261">
        <v>75.800272000000007</v>
      </c>
      <c r="C261" s="4">
        <v>1</v>
      </c>
      <c r="I261" s="3" t="s">
        <v>233</v>
      </c>
      <c r="N261">
        <v>86.429514000000012</v>
      </c>
      <c r="P261">
        <v>2</v>
      </c>
      <c r="Q261" t="str">
        <f t="shared" si="5"/>
        <v>14D</v>
      </c>
      <c r="R261">
        <v>3</v>
      </c>
      <c r="X261" t="s">
        <v>283</v>
      </c>
      <c r="Y261" t="s">
        <v>266</v>
      </c>
      <c r="BG261">
        <v>3</v>
      </c>
      <c r="BH261">
        <v>1656</v>
      </c>
      <c r="BI261">
        <f>($BH$285-$BH$282)/200</f>
        <v>0.08</v>
      </c>
    </row>
    <row r="262" spans="1:61" x14ac:dyDescent="0.25">
      <c r="A262">
        <v>261</v>
      </c>
      <c r="B262">
        <v>75.800272000000007</v>
      </c>
      <c r="C262" s="4">
        <v>1</v>
      </c>
      <c r="I262" s="3" t="s">
        <v>233</v>
      </c>
      <c r="N262">
        <v>86.429514000000012</v>
      </c>
      <c r="P262">
        <v>2</v>
      </c>
      <c r="Q262" t="str">
        <f t="shared" si="5"/>
        <v>14D</v>
      </c>
      <c r="R262">
        <v>1</v>
      </c>
      <c r="X262" t="s">
        <v>283</v>
      </c>
      <c r="Y262" t="s">
        <v>269</v>
      </c>
      <c r="BG262">
        <v>1</v>
      </c>
      <c r="BH262">
        <v>1666</v>
      </c>
      <c r="BI262">
        <f>($BH$286-$BH$283)/200</f>
        <v>0.12</v>
      </c>
    </row>
    <row r="263" spans="1:61" x14ac:dyDescent="0.25">
      <c r="A263">
        <v>262</v>
      </c>
      <c r="B263">
        <v>75.800272000000007</v>
      </c>
      <c r="C263" s="4">
        <v>1</v>
      </c>
      <c r="I263" s="3" t="s">
        <v>233</v>
      </c>
      <c r="N263">
        <v>86.429514000000012</v>
      </c>
      <c r="P263">
        <v>2</v>
      </c>
      <c r="Q263" t="str">
        <f t="shared" si="5"/>
        <v>14D</v>
      </c>
      <c r="R263" t="s">
        <v>233</v>
      </c>
      <c r="X263" t="s">
        <v>283</v>
      </c>
      <c r="Y263" t="s">
        <v>264</v>
      </c>
      <c r="BG263" t="s">
        <v>233</v>
      </c>
      <c r="BH263">
        <v>1666</v>
      </c>
      <c r="BI263">
        <f>($BH$287-$BH$284)/200</f>
        <v>0.08</v>
      </c>
    </row>
    <row r="264" spans="1:61" x14ac:dyDescent="0.25">
      <c r="A264">
        <v>263</v>
      </c>
      <c r="B264">
        <v>75.800272000000007</v>
      </c>
      <c r="C264" s="4">
        <v>1</v>
      </c>
      <c r="I264" s="3" t="s">
        <v>233</v>
      </c>
      <c r="N264">
        <v>86.429514000000012</v>
      </c>
      <c r="P264">
        <v>2</v>
      </c>
      <c r="Q264" t="str">
        <f t="shared" si="5"/>
        <v>14D</v>
      </c>
      <c r="R264">
        <v>2</v>
      </c>
      <c r="X264" t="s">
        <v>283</v>
      </c>
      <c r="Y264" t="s">
        <v>265</v>
      </c>
      <c r="AB264" t="s">
        <v>283</v>
      </c>
      <c r="AC264" t="str">
        <f>CONCATENATE($R264,$R265,$R266,$R267)</f>
        <v>2314</v>
      </c>
      <c r="BG264">
        <v>2</v>
      </c>
      <c r="BH264">
        <v>1678</v>
      </c>
      <c r="BI264">
        <f>($BH$288-$BH$285)/200</f>
        <v>0.13</v>
      </c>
    </row>
    <row r="265" spans="1:61" x14ac:dyDescent="0.25">
      <c r="A265">
        <v>264</v>
      </c>
      <c r="B265">
        <v>75.800272000000007</v>
      </c>
      <c r="C265" s="4">
        <v>1</v>
      </c>
      <c r="D265">
        <v>70.495191000000005</v>
      </c>
      <c r="E265" s="2">
        <v>2</v>
      </c>
      <c r="I265" s="3" t="s">
        <v>233</v>
      </c>
      <c r="N265">
        <v>86.429514000000012</v>
      </c>
      <c r="P265">
        <v>3</v>
      </c>
      <c r="Q265" t="str">
        <f t="shared" si="5"/>
        <v>124D</v>
      </c>
      <c r="R265">
        <v>3</v>
      </c>
      <c r="X265" t="s">
        <v>283</v>
      </c>
      <c r="Y265" t="s">
        <v>266</v>
      </c>
      <c r="BG265">
        <v>3</v>
      </c>
      <c r="BH265">
        <v>1681</v>
      </c>
      <c r="BI265">
        <f>($BH$289-$BH$286)/200</f>
        <v>7.4999999999999997E-2</v>
      </c>
    </row>
    <row r="266" spans="1:61" x14ac:dyDescent="0.25">
      <c r="A266">
        <v>265</v>
      </c>
      <c r="B266">
        <v>75.800272000000007</v>
      </c>
      <c r="C266" s="4">
        <v>1</v>
      </c>
      <c r="D266">
        <v>70.460907000000006</v>
      </c>
      <c r="E266" s="2">
        <v>2</v>
      </c>
      <c r="I266" s="3" t="s">
        <v>233</v>
      </c>
      <c r="N266">
        <v>86.429514000000012</v>
      </c>
      <c r="O266">
        <v>265</v>
      </c>
      <c r="P266">
        <v>3</v>
      </c>
      <c r="Q266" t="str">
        <f t="shared" si="5"/>
        <v>124D</v>
      </c>
      <c r="R266">
        <v>1</v>
      </c>
      <c r="X266" t="s">
        <v>283</v>
      </c>
      <c r="Y266" t="s">
        <v>269</v>
      </c>
      <c r="BG266">
        <v>1</v>
      </c>
      <c r="BH266">
        <v>1692</v>
      </c>
      <c r="BI266">
        <f>($BH$290-$BH$287)/200</f>
        <v>0.125</v>
      </c>
    </row>
    <row r="267" spans="1:61" x14ac:dyDescent="0.25">
      <c r="A267">
        <v>266</v>
      </c>
      <c r="B267">
        <v>75.888787000000008</v>
      </c>
      <c r="C267" s="4">
        <v>1</v>
      </c>
      <c r="D267">
        <v>70.460907000000006</v>
      </c>
      <c r="E267" s="2">
        <v>2</v>
      </c>
      <c r="G267" s="5" t="s">
        <v>234</v>
      </c>
      <c r="L267">
        <v>79.440898000000004</v>
      </c>
      <c r="M267">
        <v>266</v>
      </c>
      <c r="P267">
        <v>3</v>
      </c>
      <c r="Q267" t="str">
        <f t="shared" si="5"/>
        <v>123D</v>
      </c>
      <c r="R267">
        <v>4</v>
      </c>
      <c r="X267" t="s">
        <v>283</v>
      </c>
      <c r="Y267" t="s">
        <v>264</v>
      </c>
      <c r="BG267">
        <v>4</v>
      </c>
      <c r="BH267">
        <v>1695</v>
      </c>
      <c r="BI267">
        <f>($BH$291-$BH$288)/200</f>
        <v>7.0000000000000007E-2</v>
      </c>
    </row>
    <row r="268" spans="1:61" x14ac:dyDescent="0.25">
      <c r="A268">
        <v>267</v>
      </c>
      <c r="D268">
        <v>70.460907000000006</v>
      </c>
      <c r="E268" s="2">
        <v>2</v>
      </c>
      <c r="G268" s="5" t="s">
        <v>234</v>
      </c>
      <c r="L268">
        <v>79.508140000000012</v>
      </c>
      <c r="P268">
        <v>2</v>
      </c>
      <c r="Q268" t="str">
        <f t="shared" si="5"/>
        <v>23D</v>
      </c>
      <c r="R268">
        <v>2</v>
      </c>
      <c r="X268" t="s">
        <v>283</v>
      </c>
      <c r="Y268" t="s">
        <v>265</v>
      </c>
      <c r="AB268" t="s">
        <v>283</v>
      </c>
      <c r="AC268" t="str">
        <f>CONCATENATE($R268,$R269,$R270,$R271)</f>
        <v>2314</v>
      </c>
      <c r="BG268">
        <v>2</v>
      </c>
      <c r="BH268">
        <v>1707</v>
      </c>
      <c r="BI268">
        <f>($BH$292-$BH$289)/200</f>
        <v>0.125</v>
      </c>
    </row>
    <row r="269" spans="1:61" x14ac:dyDescent="0.25">
      <c r="A269">
        <v>268</v>
      </c>
      <c r="D269">
        <v>70.460907000000006</v>
      </c>
      <c r="E269" s="2">
        <v>2</v>
      </c>
      <c r="G269" s="5" t="s">
        <v>234</v>
      </c>
      <c r="L269">
        <v>79.508140000000012</v>
      </c>
      <c r="P269">
        <v>2</v>
      </c>
      <c r="Q269" t="str">
        <f t="shared" si="5"/>
        <v>23D</v>
      </c>
      <c r="R269">
        <v>3</v>
      </c>
      <c r="X269" t="s">
        <v>283</v>
      </c>
      <c r="Y269" t="s">
        <v>266</v>
      </c>
      <c r="BG269">
        <v>3</v>
      </c>
      <c r="BH269">
        <v>1708</v>
      </c>
      <c r="BI269">
        <f>($BH$293-$BH$290)/200</f>
        <v>8.5000000000000006E-2</v>
      </c>
    </row>
    <row r="270" spans="1:61" x14ac:dyDescent="0.25">
      <c r="A270">
        <v>269</v>
      </c>
      <c r="D270">
        <v>70.460907000000006</v>
      </c>
      <c r="E270" s="2">
        <v>2</v>
      </c>
      <c r="G270" s="5" t="s">
        <v>234</v>
      </c>
      <c r="L270">
        <v>79.508140000000012</v>
      </c>
      <c r="P270">
        <v>2</v>
      </c>
      <c r="Q270" t="str">
        <f t="shared" si="5"/>
        <v>23D</v>
      </c>
      <c r="R270">
        <v>1</v>
      </c>
      <c r="X270" t="s">
        <v>283</v>
      </c>
      <c r="Y270" t="s">
        <v>269</v>
      </c>
      <c r="BG270">
        <v>1</v>
      </c>
      <c r="BH270">
        <v>1720</v>
      </c>
      <c r="BI270">
        <f>($BH$294-$BH$291)/200</f>
        <v>0.13500000000000001</v>
      </c>
    </row>
    <row r="271" spans="1:61" x14ac:dyDescent="0.25">
      <c r="A271">
        <v>270</v>
      </c>
      <c r="D271">
        <v>70.460907000000006</v>
      </c>
      <c r="E271" s="2">
        <v>2</v>
      </c>
      <c r="G271" s="5" t="s">
        <v>234</v>
      </c>
      <c r="L271">
        <v>79.508140000000012</v>
      </c>
      <c r="P271">
        <v>2</v>
      </c>
      <c r="Q271" t="str">
        <f t="shared" si="5"/>
        <v>23D</v>
      </c>
      <c r="R271">
        <v>4</v>
      </c>
      <c r="X271" t="s">
        <v>283</v>
      </c>
      <c r="Y271" t="s">
        <v>264</v>
      </c>
      <c r="BG271">
        <v>4</v>
      </c>
      <c r="BH271">
        <v>1722</v>
      </c>
      <c r="BI271">
        <f>($BH$295-$BH$292)/200</f>
        <v>8.5000000000000006E-2</v>
      </c>
    </row>
    <row r="272" spans="1:61" x14ac:dyDescent="0.25">
      <c r="A272">
        <v>271</v>
      </c>
      <c r="D272">
        <v>70.460907000000006</v>
      </c>
      <c r="E272" s="2">
        <v>2</v>
      </c>
      <c r="G272" s="5" t="s">
        <v>234</v>
      </c>
      <c r="L272">
        <v>79.508140000000012</v>
      </c>
      <c r="P272">
        <v>2</v>
      </c>
      <c r="Q272" t="str">
        <f t="shared" si="5"/>
        <v>23D</v>
      </c>
      <c r="R272">
        <v>2</v>
      </c>
      <c r="X272" t="s">
        <v>283</v>
      </c>
      <c r="Y272" t="s">
        <v>265</v>
      </c>
      <c r="AB272" t="s">
        <v>283</v>
      </c>
      <c r="AC272" t="str">
        <f>CONCATENATE($R272,$R273,$R274,$R275)</f>
        <v>2314</v>
      </c>
      <c r="BG272">
        <v>2</v>
      </c>
      <c r="BH272">
        <v>1734</v>
      </c>
      <c r="BI272">
        <f>($BH$296-$BH$293)/200</f>
        <v>0.125</v>
      </c>
    </row>
    <row r="273" spans="1:61" x14ac:dyDescent="0.25">
      <c r="A273">
        <v>272</v>
      </c>
      <c r="D273">
        <v>70.460907000000006</v>
      </c>
      <c r="E273" s="2">
        <v>2</v>
      </c>
      <c r="G273" s="5" t="s">
        <v>234</v>
      </c>
      <c r="L273">
        <v>79.508140000000012</v>
      </c>
      <c r="P273">
        <v>2</v>
      </c>
      <c r="Q273" t="str">
        <f t="shared" si="5"/>
        <v>23D</v>
      </c>
      <c r="R273">
        <v>3</v>
      </c>
      <c r="X273" t="s">
        <v>283</v>
      </c>
      <c r="Y273" t="s">
        <v>266</v>
      </c>
      <c r="BG273">
        <v>3</v>
      </c>
      <c r="BH273">
        <v>1737</v>
      </c>
      <c r="BI273">
        <f>($BH$297-$BH$294)/200</f>
        <v>0.09</v>
      </c>
    </row>
    <row r="274" spans="1:61" x14ac:dyDescent="0.25">
      <c r="A274">
        <v>273</v>
      </c>
      <c r="D274">
        <v>70.460907000000006</v>
      </c>
      <c r="E274" s="2">
        <v>2</v>
      </c>
      <c r="G274" s="5" t="s">
        <v>234</v>
      </c>
      <c r="L274">
        <v>79.508140000000012</v>
      </c>
      <c r="P274">
        <v>2</v>
      </c>
      <c r="Q274" t="str">
        <f t="shared" si="5"/>
        <v>23D</v>
      </c>
      <c r="R274">
        <v>1</v>
      </c>
      <c r="X274" t="s">
        <v>281</v>
      </c>
      <c r="Y274" t="s">
        <v>278</v>
      </c>
      <c r="BG274">
        <v>1</v>
      </c>
      <c r="BH274">
        <v>1749</v>
      </c>
      <c r="BI274">
        <f>($BH$303-$BH$300)/200</f>
        <v>0.12</v>
      </c>
    </row>
    <row r="275" spans="1:61" x14ac:dyDescent="0.25">
      <c r="A275">
        <v>274</v>
      </c>
      <c r="D275">
        <v>70.460907000000006</v>
      </c>
      <c r="E275" s="2">
        <v>2</v>
      </c>
      <c r="G275" s="5" t="s">
        <v>234</v>
      </c>
      <c r="L275">
        <v>79.508140000000012</v>
      </c>
      <c r="P275">
        <v>2</v>
      </c>
      <c r="Q275" t="str">
        <f t="shared" si="5"/>
        <v>23D</v>
      </c>
      <c r="R275">
        <v>4</v>
      </c>
      <c r="X275" t="s">
        <v>284</v>
      </c>
      <c r="Y275" t="s">
        <v>267</v>
      </c>
      <c r="BG275">
        <v>4</v>
      </c>
      <c r="BH275">
        <v>1749</v>
      </c>
      <c r="BI275">
        <f>($BH$304-$BH$301)/200</f>
        <v>0.08</v>
      </c>
    </row>
    <row r="276" spans="1:61" x14ac:dyDescent="0.25">
      <c r="A276">
        <v>275</v>
      </c>
      <c r="D276">
        <v>70.460907000000006</v>
      </c>
      <c r="E276" s="2">
        <v>2</v>
      </c>
      <c r="G276" s="5" t="s">
        <v>234</v>
      </c>
      <c r="L276">
        <v>79.508140000000012</v>
      </c>
      <c r="P276">
        <v>2</v>
      </c>
      <c r="Q276" t="str">
        <f t="shared" si="5"/>
        <v>23D</v>
      </c>
      <c r="R276">
        <v>2</v>
      </c>
      <c r="X276" t="s">
        <v>281</v>
      </c>
      <c r="Y276" t="s">
        <v>268</v>
      </c>
      <c r="AB276" t="s">
        <v>283</v>
      </c>
      <c r="AC276" t="str">
        <f>CONCATENATE($R276,$R277,$R278,$R279)</f>
        <v>2314</v>
      </c>
      <c r="BG276">
        <v>2</v>
      </c>
      <c r="BH276">
        <v>1761</v>
      </c>
      <c r="BI276">
        <f>($BH$305-$BH$302)/200</f>
        <v>0.115</v>
      </c>
    </row>
    <row r="277" spans="1:61" x14ac:dyDescent="0.25">
      <c r="A277">
        <v>276</v>
      </c>
      <c r="B277">
        <v>62.059608000000004</v>
      </c>
      <c r="C277" s="4">
        <v>1</v>
      </c>
      <c r="D277">
        <v>70.460907000000006</v>
      </c>
      <c r="E277" s="2">
        <v>2</v>
      </c>
      <c r="G277" s="5" t="s">
        <v>234</v>
      </c>
      <c r="L277">
        <v>79.508140000000012</v>
      </c>
      <c r="P277">
        <v>3</v>
      </c>
      <c r="Q277" t="str">
        <f t="shared" si="5"/>
        <v>123D</v>
      </c>
      <c r="R277">
        <v>3</v>
      </c>
      <c r="X277" t="s">
        <v>283</v>
      </c>
      <c r="Y277" t="s">
        <v>266</v>
      </c>
      <c r="BG277">
        <v>3</v>
      </c>
      <c r="BH277">
        <v>1764</v>
      </c>
      <c r="BI277">
        <f>($BH$306-$BH$303)/200</f>
        <v>6.5000000000000002E-2</v>
      </c>
    </row>
    <row r="278" spans="1:61" x14ac:dyDescent="0.25">
      <c r="A278">
        <v>277</v>
      </c>
      <c r="B278">
        <v>62.058078000000002</v>
      </c>
      <c r="C278" s="4">
        <v>1</v>
      </c>
      <c r="D278">
        <v>70.495191000000005</v>
      </c>
      <c r="E278" s="2">
        <v>2</v>
      </c>
      <c r="G278" s="5" t="s">
        <v>234</v>
      </c>
      <c r="L278">
        <v>79.440898000000004</v>
      </c>
      <c r="P278">
        <v>3</v>
      </c>
      <c r="Q278" t="str">
        <f t="shared" si="5"/>
        <v>123D</v>
      </c>
      <c r="R278">
        <v>1</v>
      </c>
      <c r="X278" t="s">
        <v>283</v>
      </c>
      <c r="Y278" t="s">
        <v>269</v>
      </c>
      <c r="BG278">
        <v>1</v>
      </c>
      <c r="BH278">
        <v>1775</v>
      </c>
      <c r="BI278">
        <f>($BH$307-$BH$304)/200</f>
        <v>0.125</v>
      </c>
    </row>
    <row r="279" spans="1:61" x14ac:dyDescent="0.25">
      <c r="A279">
        <v>278</v>
      </c>
      <c r="B279">
        <v>62.058078000000002</v>
      </c>
      <c r="C279" s="4">
        <v>1</v>
      </c>
      <c r="G279" s="5" t="s">
        <v>234</v>
      </c>
      <c r="L279">
        <v>79.440898000000004</v>
      </c>
      <c r="M279">
        <v>278</v>
      </c>
      <c r="P279">
        <v>2</v>
      </c>
      <c r="Q279" t="str">
        <f t="shared" si="5"/>
        <v>13D</v>
      </c>
      <c r="R279">
        <v>4</v>
      </c>
      <c r="X279" t="s">
        <v>283</v>
      </c>
      <c r="Y279" t="s">
        <v>264</v>
      </c>
      <c r="BG279">
        <v>4</v>
      </c>
      <c r="BH279">
        <v>1777</v>
      </c>
      <c r="BI279">
        <f>($BH$308-$BH$305)/200</f>
        <v>6.5000000000000002E-2</v>
      </c>
    </row>
    <row r="280" spans="1:61" x14ac:dyDescent="0.25">
      <c r="A280">
        <v>279</v>
      </c>
      <c r="B280">
        <v>62.058078000000002</v>
      </c>
      <c r="C280" s="4">
        <v>1</v>
      </c>
      <c r="P280">
        <v>1</v>
      </c>
      <c r="Q280" t="str">
        <f t="shared" si="5"/>
        <v>1</v>
      </c>
      <c r="R280">
        <v>2</v>
      </c>
      <c r="X280" t="s">
        <v>283</v>
      </c>
      <c r="Y280" t="s">
        <v>265</v>
      </c>
      <c r="AB280" t="s">
        <v>283</v>
      </c>
      <c r="AC280" t="str">
        <f>CONCATENATE($R280,$R281,$R282,$R283)</f>
        <v>2314</v>
      </c>
      <c r="BG280">
        <v>2</v>
      </c>
      <c r="BH280">
        <v>1788</v>
      </c>
      <c r="BI280">
        <f>($BH$309-$BH$306)/200</f>
        <v>0.12</v>
      </c>
    </row>
    <row r="281" spans="1:61" x14ac:dyDescent="0.25">
      <c r="A281">
        <v>280</v>
      </c>
      <c r="B281">
        <v>62.058078000000002</v>
      </c>
      <c r="C281" s="4">
        <v>1</v>
      </c>
      <c r="H281">
        <v>71.843947</v>
      </c>
      <c r="I281" s="3">
        <v>4</v>
      </c>
      <c r="P281">
        <v>2</v>
      </c>
      <c r="Q281" t="str">
        <f t="shared" si="5"/>
        <v>14</v>
      </c>
      <c r="R281">
        <v>3</v>
      </c>
      <c r="X281" t="s">
        <v>283</v>
      </c>
      <c r="Y281" t="s">
        <v>266</v>
      </c>
      <c r="BG281">
        <v>3</v>
      </c>
      <c r="BH281">
        <v>1790</v>
      </c>
      <c r="BI281">
        <f>($BH$310-$BH$307)/200</f>
        <v>7.0000000000000007E-2</v>
      </c>
    </row>
    <row r="282" spans="1:61" x14ac:dyDescent="0.25">
      <c r="A282">
        <v>281</v>
      </c>
      <c r="B282">
        <v>62.058078000000002</v>
      </c>
      <c r="C282" s="4">
        <v>1</v>
      </c>
      <c r="H282">
        <v>71.894608000000005</v>
      </c>
      <c r="I282" s="3">
        <v>4</v>
      </c>
      <c r="P282">
        <v>2</v>
      </c>
      <c r="Q282" t="str">
        <f t="shared" si="5"/>
        <v>14</v>
      </c>
      <c r="R282">
        <v>1</v>
      </c>
      <c r="X282" t="s">
        <v>281</v>
      </c>
      <c r="Y282">
        <v>4234</v>
      </c>
      <c r="BG282">
        <v>1</v>
      </c>
      <c r="BH282">
        <v>1801</v>
      </c>
      <c r="BI282">
        <f>($BH$311-$BH$308)/200</f>
        <v>0.105</v>
      </c>
    </row>
    <row r="283" spans="1:61" x14ac:dyDescent="0.25">
      <c r="A283">
        <v>282</v>
      </c>
      <c r="B283">
        <v>62.058078000000002</v>
      </c>
      <c r="C283" s="4">
        <v>1</v>
      </c>
      <c r="H283">
        <v>71.894608000000005</v>
      </c>
      <c r="I283" s="3">
        <v>4</v>
      </c>
      <c r="P283">
        <v>2</v>
      </c>
      <c r="Q283" t="str">
        <f t="shared" si="5"/>
        <v>14</v>
      </c>
      <c r="R283">
        <v>4</v>
      </c>
      <c r="X283" t="s">
        <v>282</v>
      </c>
      <c r="Y283">
        <v>2341</v>
      </c>
      <c r="BG283">
        <v>4</v>
      </c>
      <c r="BH283">
        <v>1805</v>
      </c>
      <c r="BI283">
        <f>($BH$312-$BH$309)/200</f>
        <v>5.5E-2</v>
      </c>
    </row>
    <row r="284" spans="1:61" x14ac:dyDescent="0.25">
      <c r="A284">
        <v>283</v>
      </c>
      <c r="B284">
        <v>62.058078000000002</v>
      </c>
      <c r="C284" s="4">
        <v>1</v>
      </c>
      <c r="H284">
        <v>71.894608000000005</v>
      </c>
      <c r="I284" s="3">
        <v>4</v>
      </c>
      <c r="P284">
        <v>2</v>
      </c>
      <c r="Q284" t="str">
        <f t="shared" si="5"/>
        <v>14</v>
      </c>
      <c r="R284">
        <v>2</v>
      </c>
      <c r="X284" t="s">
        <v>281</v>
      </c>
      <c r="Y284">
        <v>3413</v>
      </c>
      <c r="AB284" t="s">
        <v>283</v>
      </c>
      <c r="AC284" t="str">
        <f>CONCATENATE($R284,$R285,$R286,$R287)</f>
        <v>2314</v>
      </c>
      <c r="BG284">
        <v>2</v>
      </c>
      <c r="BH284">
        <v>1815</v>
      </c>
      <c r="BI284">
        <f>($BH$313-$BH$310)/200</f>
        <v>9.5000000000000001E-2</v>
      </c>
    </row>
    <row r="285" spans="1:61" x14ac:dyDescent="0.25">
      <c r="A285">
        <v>284</v>
      </c>
      <c r="B285">
        <v>62.058078000000002</v>
      </c>
      <c r="C285" s="4">
        <v>1</v>
      </c>
      <c r="H285">
        <v>71.894608000000005</v>
      </c>
      <c r="I285" s="3">
        <v>4</v>
      </c>
      <c r="P285">
        <v>2</v>
      </c>
      <c r="Q285" t="str">
        <f t="shared" si="5"/>
        <v>14</v>
      </c>
      <c r="R285">
        <v>3</v>
      </c>
      <c r="X285" t="s">
        <v>285</v>
      </c>
      <c r="Y285">
        <v>4132</v>
      </c>
      <c r="BG285">
        <v>3</v>
      </c>
      <c r="BH285">
        <v>1817</v>
      </c>
      <c r="BI285">
        <f>($BH$314-$BH$311)/200</f>
        <v>6.5000000000000002E-2</v>
      </c>
    </row>
    <row r="286" spans="1:61" x14ac:dyDescent="0.25">
      <c r="A286">
        <v>285</v>
      </c>
      <c r="B286">
        <v>62.058078000000002</v>
      </c>
      <c r="C286" s="4">
        <v>1</v>
      </c>
      <c r="H286">
        <v>71.894608000000005</v>
      </c>
      <c r="I286" s="3">
        <v>4</v>
      </c>
      <c r="P286">
        <v>2</v>
      </c>
      <c r="Q286" t="str">
        <f t="shared" si="5"/>
        <v>14</v>
      </c>
      <c r="R286">
        <v>1</v>
      </c>
      <c r="X286" t="s">
        <v>281</v>
      </c>
      <c r="Y286" t="s">
        <v>278</v>
      </c>
      <c r="BG286">
        <v>1</v>
      </c>
      <c r="BH286">
        <v>1829</v>
      </c>
      <c r="BI286">
        <f>($BH$315-$BH$312)/200</f>
        <v>0.115</v>
      </c>
    </row>
    <row r="287" spans="1:61" x14ac:dyDescent="0.25">
      <c r="A287">
        <v>286</v>
      </c>
      <c r="B287">
        <v>62.058078000000002</v>
      </c>
      <c r="C287" s="4">
        <v>1</v>
      </c>
      <c r="H287">
        <v>71.894608000000005</v>
      </c>
      <c r="I287" s="3">
        <v>4</v>
      </c>
      <c r="P287">
        <v>2</v>
      </c>
      <c r="Q287" t="str">
        <f t="shared" si="5"/>
        <v>14</v>
      </c>
      <c r="R287">
        <v>4</v>
      </c>
      <c r="X287" t="s">
        <v>284</v>
      </c>
      <c r="Y287">
        <v>3214</v>
      </c>
      <c r="BG287">
        <v>4</v>
      </c>
      <c r="BH287">
        <v>1831</v>
      </c>
      <c r="BI287">
        <f>($BH$316-$BH$313)/200</f>
        <v>7.4999999999999997E-2</v>
      </c>
    </row>
    <row r="288" spans="1:61" x14ac:dyDescent="0.25">
      <c r="A288">
        <v>287</v>
      </c>
      <c r="B288">
        <v>62.058078000000002</v>
      </c>
      <c r="C288" s="4">
        <v>1</v>
      </c>
      <c r="D288">
        <v>53.991695000000007</v>
      </c>
      <c r="E288" s="2">
        <v>2</v>
      </c>
      <c r="H288">
        <v>71.894608000000005</v>
      </c>
      <c r="I288" s="3">
        <v>4</v>
      </c>
      <c r="P288">
        <v>3</v>
      </c>
      <c r="Q288" t="str">
        <f t="shared" si="5"/>
        <v>124</v>
      </c>
      <c r="R288">
        <v>2</v>
      </c>
      <c r="X288" t="s">
        <v>281</v>
      </c>
      <c r="Y288">
        <v>2142</v>
      </c>
      <c r="AB288" t="s">
        <v>283</v>
      </c>
      <c r="AC288" t="str">
        <f>CONCATENATE($R288,$R289,$R290,$R291)</f>
        <v>2314</v>
      </c>
      <c r="BG288">
        <v>2</v>
      </c>
      <c r="BH288">
        <v>1843</v>
      </c>
      <c r="BI288">
        <f>($BH$317-$BH$314)/200</f>
        <v>0.115</v>
      </c>
    </row>
    <row r="289" spans="1:61" x14ac:dyDescent="0.25">
      <c r="A289">
        <v>288</v>
      </c>
      <c r="B289">
        <v>62.059608000000004</v>
      </c>
      <c r="C289" s="4">
        <v>1</v>
      </c>
      <c r="D289">
        <v>54.000877000000003</v>
      </c>
      <c r="E289" s="2">
        <v>2</v>
      </c>
      <c r="H289">
        <v>71.894608000000005</v>
      </c>
      <c r="I289" s="3">
        <v>4</v>
      </c>
      <c r="P289">
        <v>3</v>
      </c>
      <c r="Q289" t="str">
        <f t="shared" si="5"/>
        <v>124</v>
      </c>
      <c r="R289">
        <v>3</v>
      </c>
      <c r="X289" t="s">
        <v>283</v>
      </c>
      <c r="Y289">
        <v>1423</v>
      </c>
      <c r="BG289">
        <v>3</v>
      </c>
      <c r="BH289">
        <v>1844</v>
      </c>
      <c r="BI289">
        <f>($BH$318-$BH$315)/200</f>
        <v>8.5000000000000006E-2</v>
      </c>
    </row>
    <row r="290" spans="1:61" x14ac:dyDescent="0.25">
      <c r="A290">
        <v>289</v>
      </c>
      <c r="B290">
        <v>62.059608000000004</v>
      </c>
      <c r="C290" s="4">
        <v>1</v>
      </c>
      <c r="D290">
        <v>54.000877000000003</v>
      </c>
      <c r="E290" s="2">
        <v>2</v>
      </c>
      <c r="H290">
        <v>71.843947</v>
      </c>
      <c r="I290" s="3">
        <v>4</v>
      </c>
      <c r="P290">
        <v>3</v>
      </c>
      <c r="Q290" t="str">
        <f t="shared" si="5"/>
        <v>124</v>
      </c>
      <c r="R290">
        <v>1</v>
      </c>
      <c r="X290" t="s">
        <v>283</v>
      </c>
      <c r="Y290">
        <v>4231</v>
      </c>
      <c r="BG290">
        <v>1</v>
      </c>
      <c r="BH290">
        <v>1856</v>
      </c>
      <c r="BI290">
        <f>($BH$319-$BH$316)/200</f>
        <v>0.115</v>
      </c>
    </row>
    <row r="291" spans="1:61" x14ac:dyDescent="0.25">
      <c r="A291">
        <v>290</v>
      </c>
      <c r="D291">
        <v>54.000877000000003</v>
      </c>
      <c r="E291" s="2">
        <v>2</v>
      </c>
      <c r="H291">
        <v>71.843947</v>
      </c>
      <c r="I291" s="3">
        <v>4</v>
      </c>
      <c r="P291">
        <v>2</v>
      </c>
      <c r="Q291" t="str">
        <f t="shared" si="5"/>
        <v>24</v>
      </c>
      <c r="R291">
        <v>4</v>
      </c>
      <c r="X291" t="s">
        <v>283</v>
      </c>
      <c r="Y291" t="s">
        <v>264</v>
      </c>
      <c r="BG291">
        <v>4</v>
      </c>
      <c r="BH291">
        <v>1857</v>
      </c>
      <c r="BI291">
        <f>($BH$320-$BH$317)/200</f>
        <v>9.5000000000000001E-2</v>
      </c>
    </row>
    <row r="292" spans="1:61" x14ac:dyDescent="0.25">
      <c r="A292">
        <v>291</v>
      </c>
      <c r="D292">
        <v>54.000877000000003</v>
      </c>
      <c r="E292" s="2">
        <v>2</v>
      </c>
      <c r="H292">
        <v>71.843947</v>
      </c>
      <c r="I292" s="3">
        <v>4</v>
      </c>
      <c r="P292">
        <v>2</v>
      </c>
      <c r="Q292" t="str">
        <f t="shared" si="5"/>
        <v>24</v>
      </c>
      <c r="R292">
        <v>2</v>
      </c>
      <c r="X292" t="s">
        <v>283</v>
      </c>
      <c r="Y292" t="s">
        <v>265</v>
      </c>
      <c r="AB292" t="s">
        <v>283</v>
      </c>
      <c r="AC292" t="str">
        <f>CONCATENATE($R292,$R293,$R294,$R295)</f>
        <v>2314</v>
      </c>
      <c r="BG292">
        <v>2</v>
      </c>
      <c r="BH292">
        <v>1869</v>
      </c>
      <c r="BI292">
        <f>($BH$321-$BH$318)/200</f>
        <v>0.115</v>
      </c>
    </row>
    <row r="293" spans="1:61" x14ac:dyDescent="0.25">
      <c r="A293">
        <v>292</v>
      </c>
      <c r="D293">
        <v>54.000877000000003</v>
      </c>
      <c r="E293" s="2">
        <v>2</v>
      </c>
      <c r="H293">
        <v>71.843947</v>
      </c>
      <c r="I293" s="3">
        <v>4</v>
      </c>
      <c r="P293">
        <v>2</v>
      </c>
      <c r="Q293" t="str">
        <f t="shared" si="5"/>
        <v>24</v>
      </c>
      <c r="R293">
        <v>3</v>
      </c>
      <c r="X293" t="s">
        <v>283</v>
      </c>
      <c r="Y293" t="s">
        <v>266</v>
      </c>
      <c r="BG293">
        <v>3</v>
      </c>
      <c r="BH293">
        <v>1873</v>
      </c>
      <c r="BI293">
        <f>($BH$322-$BH$319)/200</f>
        <v>9.5000000000000001E-2</v>
      </c>
    </row>
    <row r="294" spans="1:61" x14ac:dyDescent="0.25">
      <c r="A294">
        <v>293</v>
      </c>
      <c r="D294">
        <v>54.000877000000003</v>
      </c>
      <c r="E294" s="2">
        <v>2</v>
      </c>
      <c r="F294">
        <v>63.150653000000005</v>
      </c>
      <c r="G294" s="5">
        <v>3</v>
      </c>
      <c r="H294">
        <v>71.843947</v>
      </c>
      <c r="I294" s="3">
        <v>4</v>
      </c>
      <c r="P294">
        <v>3</v>
      </c>
      <c r="Q294" t="str">
        <f t="shared" si="5"/>
        <v>234</v>
      </c>
      <c r="R294">
        <v>1</v>
      </c>
      <c r="X294" t="s">
        <v>283</v>
      </c>
      <c r="Y294" t="s">
        <v>269</v>
      </c>
      <c r="BG294">
        <v>1</v>
      </c>
      <c r="BH294">
        <v>1884</v>
      </c>
      <c r="BI294">
        <f>($BH$323-$BH$320)/200</f>
        <v>0.11</v>
      </c>
    </row>
    <row r="295" spans="1:61" x14ac:dyDescent="0.25">
      <c r="A295">
        <v>294</v>
      </c>
      <c r="D295">
        <v>54.000877000000003</v>
      </c>
      <c r="E295" s="2">
        <v>2</v>
      </c>
      <c r="F295">
        <v>63.244411000000007</v>
      </c>
      <c r="G295" s="5">
        <v>3</v>
      </c>
      <c r="H295">
        <v>71.843947</v>
      </c>
      <c r="I295" s="3">
        <v>4</v>
      </c>
      <c r="P295">
        <v>3</v>
      </c>
      <c r="Q295" t="str">
        <f t="shared" si="5"/>
        <v>234</v>
      </c>
      <c r="R295">
        <v>4</v>
      </c>
      <c r="X295" t="s">
        <v>283</v>
      </c>
      <c r="Y295" t="s">
        <v>264</v>
      </c>
      <c r="BG295">
        <v>4</v>
      </c>
      <c r="BH295">
        <v>1886</v>
      </c>
      <c r="BI295">
        <f>($BH$324-$BH$321)/200</f>
        <v>0.09</v>
      </c>
    </row>
    <row r="296" spans="1:61" x14ac:dyDescent="0.25">
      <c r="A296">
        <v>295</v>
      </c>
      <c r="D296">
        <v>54.000877000000003</v>
      </c>
      <c r="E296" s="2">
        <v>2</v>
      </c>
      <c r="F296">
        <v>63.244411000000007</v>
      </c>
      <c r="G296" s="5">
        <v>3</v>
      </c>
      <c r="P296">
        <v>2</v>
      </c>
      <c r="Q296" t="str">
        <f t="shared" si="5"/>
        <v>23</v>
      </c>
      <c r="R296">
        <v>2</v>
      </c>
      <c r="X296" t="s">
        <v>283</v>
      </c>
      <c r="Y296" t="s">
        <v>265</v>
      </c>
      <c r="BG296">
        <v>2</v>
      </c>
      <c r="BH296">
        <v>1898</v>
      </c>
      <c r="BI296">
        <f>($BH$325-$BH$322)/200</f>
        <v>0.11</v>
      </c>
    </row>
    <row r="297" spans="1:61" x14ac:dyDescent="0.25">
      <c r="A297">
        <v>296</v>
      </c>
      <c r="D297">
        <v>54.000877000000003</v>
      </c>
      <c r="E297" s="2">
        <v>2</v>
      </c>
      <c r="F297">
        <v>63.244411000000007</v>
      </c>
      <c r="G297" s="5">
        <v>3</v>
      </c>
      <c r="P297">
        <v>2</v>
      </c>
      <c r="Q297" t="str">
        <f t="shared" si="5"/>
        <v>23</v>
      </c>
      <c r="R297">
        <v>3</v>
      </c>
      <c r="X297" t="s">
        <v>283</v>
      </c>
      <c r="Y297" t="s">
        <v>266</v>
      </c>
      <c r="BG297">
        <v>3</v>
      </c>
      <c r="BH297">
        <v>1902</v>
      </c>
      <c r="BI297">
        <f>($BH$326-$BH$323)/200</f>
        <v>8.5000000000000006E-2</v>
      </c>
    </row>
    <row r="298" spans="1:61" x14ac:dyDescent="0.25">
      <c r="A298">
        <v>297</v>
      </c>
      <c r="D298">
        <v>54.000877000000003</v>
      </c>
      <c r="E298" s="2">
        <v>2</v>
      </c>
      <c r="F298">
        <v>63.244411000000007</v>
      </c>
      <c r="G298" s="5">
        <v>3</v>
      </c>
      <c r="P298">
        <v>2</v>
      </c>
      <c r="Q298" t="str">
        <f t="shared" si="5"/>
        <v>23</v>
      </c>
      <c r="R298" t="s">
        <v>22</v>
      </c>
      <c r="X298" t="s">
        <v>283</v>
      </c>
      <c r="Y298" t="s">
        <v>269</v>
      </c>
      <c r="BG298" t="s">
        <v>22</v>
      </c>
      <c r="BH298">
        <v>1908</v>
      </c>
      <c r="BI298">
        <f>($BH$327-$BH$324)/200</f>
        <v>0.1</v>
      </c>
    </row>
    <row r="299" spans="1:61" x14ac:dyDescent="0.25">
      <c r="A299">
        <v>298</v>
      </c>
      <c r="D299">
        <v>54.000877000000003</v>
      </c>
      <c r="E299" s="2">
        <v>2</v>
      </c>
      <c r="F299">
        <v>63.244411000000007</v>
      </c>
      <c r="G299" s="5">
        <v>3</v>
      </c>
      <c r="P299">
        <v>2</v>
      </c>
      <c r="Q299" t="str">
        <f t="shared" si="5"/>
        <v>23</v>
      </c>
      <c r="R299" t="s">
        <v>22</v>
      </c>
      <c r="X299" t="s">
        <v>283</v>
      </c>
      <c r="Y299" t="s">
        <v>264</v>
      </c>
      <c r="BG299" t="s">
        <v>22</v>
      </c>
      <c r="BH299">
        <v>1910</v>
      </c>
      <c r="BI299">
        <f>($BH$328-$BH$325)/200</f>
        <v>8.5000000000000006E-2</v>
      </c>
    </row>
    <row r="300" spans="1:61" x14ac:dyDescent="0.25">
      <c r="A300">
        <v>299</v>
      </c>
      <c r="D300">
        <v>54.000877000000003</v>
      </c>
      <c r="E300" s="2">
        <v>2</v>
      </c>
      <c r="F300">
        <v>63.244411000000007</v>
      </c>
      <c r="G300" s="5">
        <v>3</v>
      </c>
      <c r="P300">
        <v>2</v>
      </c>
      <c r="Q300" t="str">
        <f t="shared" si="5"/>
        <v>23</v>
      </c>
      <c r="R300">
        <v>1</v>
      </c>
      <c r="X300" t="s">
        <v>283</v>
      </c>
      <c r="Y300" t="s">
        <v>265</v>
      </c>
      <c r="BG300">
        <v>1</v>
      </c>
      <c r="BH300">
        <v>1911</v>
      </c>
      <c r="BI300">
        <f>($BH$329-$BH$326)/200</f>
        <v>0.1</v>
      </c>
    </row>
    <row r="301" spans="1:61" x14ac:dyDescent="0.25">
      <c r="A301">
        <v>300</v>
      </c>
      <c r="D301">
        <v>54.000877000000003</v>
      </c>
      <c r="E301" s="2">
        <v>2</v>
      </c>
      <c r="F301">
        <v>63.244411000000007</v>
      </c>
      <c r="G301" s="5">
        <v>3</v>
      </c>
      <c r="P301">
        <v>2</v>
      </c>
      <c r="Q301" t="str">
        <f t="shared" si="5"/>
        <v>23</v>
      </c>
      <c r="R301">
        <v>3</v>
      </c>
      <c r="X301" t="s">
        <v>283</v>
      </c>
      <c r="Y301" t="s">
        <v>266</v>
      </c>
      <c r="AB301" t="s">
        <v>284</v>
      </c>
      <c r="AC301" t="str">
        <f>CONCATENATE($R301,$R302,$R303,$R304)</f>
        <v>3214</v>
      </c>
      <c r="BG301">
        <v>3</v>
      </c>
      <c r="BH301">
        <v>1919</v>
      </c>
      <c r="BI301">
        <f>($BH$330-$BH$327)/200</f>
        <v>7.4999999999999997E-2</v>
      </c>
    </row>
    <row r="302" spans="1:61" x14ac:dyDescent="0.25">
      <c r="A302">
        <v>301</v>
      </c>
      <c r="B302">
        <v>45.320235000000004</v>
      </c>
      <c r="C302" s="4">
        <v>1</v>
      </c>
      <c r="D302">
        <v>53.991695000000007</v>
      </c>
      <c r="E302" s="2">
        <v>2</v>
      </c>
      <c r="F302">
        <v>63.244411000000007</v>
      </c>
      <c r="G302" s="5">
        <v>3</v>
      </c>
      <c r="P302">
        <v>3</v>
      </c>
      <c r="Q302" t="str">
        <f t="shared" si="5"/>
        <v>123</v>
      </c>
      <c r="R302">
        <v>2</v>
      </c>
      <c r="X302" t="s">
        <v>283</v>
      </c>
      <c r="Y302" t="s">
        <v>269</v>
      </c>
      <c r="BG302">
        <v>2</v>
      </c>
      <c r="BH302">
        <v>1925</v>
      </c>
      <c r="BI302">
        <f>($BH$331-$BH$328)/200</f>
        <v>8.5000000000000006E-2</v>
      </c>
    </row>
    <row r="303" spans="1:61" x14ac:dyDescent="0.25">
      <c r="A303">
        <v>302</v>
      </c>
      <c r="B303">
        <v>45.399913000000005</v>
      </c>
      <c r="C303" s="4">
        <v>1</v>
      </c>
      <c r="F303">
        <v>63.244411000000007</v>
      </c>
      <c r="G303" s="5">
        <v>3</v>
      </c>
      <c r="P303">
        <v>2</v>
      </c>
      <c r="Q303" t="str">
        <f t="shared" si="5"/>
        <v>13</v>
      </c>
      <c r="R303">
        <v>1</v>
      </c>
      <c r="X303" t="s">
        <v>283</v>
      </c>
      <c r="Y303" t="s">
        <v>264</v>
      </c>
      <c r="BG303">
        <v>1</v>
      </c>
      <c r="BH303">
        <v>1935</v>
      </c>
      <c r="BI303">
        <f>($BH$332-$BH$329)/200</f>
        <v>7.4999999999999997E-2</v>
      </c>
    </row>
    <row r="304" spans="1:61" x14ac:dyDescent="0.25">
      <c r="A304">
        <v>303</v>
      </c>
      <c r="B304">
        <v>45.399913000000005</v>
      </c>
      <c r="C304" s="4">
        <v>1</v>
      </c>
      <c r="F304">
        <v>63.244411000000007</v>
      </c>
      <c r="G304" s="5">
        <v>3</v>
      </c>
      <c r="P304">
        <v>2</v>
      </c>
      <c r="Q304" t="str">
        <f t="shared" si="5"/>
        <v>13</v>
      </c>
      <c r="R304">
        <v>4</v>
      </c>
      <c r="X304" t="s">
        <v>283</v>
      </c>
      <c r="Y304" t="s">
        <v>265</v>
      </c>
      <c r="BG304">
        <v>4</v>
      </c>
      <c r="BH304">
        <v>1935</v>
      </c>
      <c r="BI304">
        <f>($BH$333-$BH$330)/200</f>
        <v>0.1</v>
      </c>
    </row>
    <row r="305" spans="1:61" x14ac:dyDescent="0.25">
      <c r="A305">
        <v>304</v>
      </c>
      <c r="B305">
        <v>45.399913000000005</v>
      </c>
      <c r="C305" s="4">
        <v>1</v>
      </c>
      <c r="F305">
        <v>63.244411000000007</v>
      </c>
      <c r="G305" s="5">
        <v>3</v>
      </c>
      <c r="P305">
        <v>2</v>
      </c>
      <c r="Q305" t="str">
        <f t="shared" si="5"/>
        <v>13</v>
      </c>
      <c r="R305">
        <v>2</v>
      </c>
      <c r="X305" t="s">
        <v>283</v>
      </c>
      <c r="Y305" t="s">
        <v>266</v>
      </c>
      <c r="AB305" t="s">
        <v>283</v>
      </c>
      <c r="AC305" t="str">
        <f>CONCATENATE($R305,$R306,$R307,$R308)</f>
        <v>2314</v>
      </c>
      <c r="BG305">
        <v>2</v>
      </c>
      <c r="BH305">
        <v>1948</v>
      </c>
      <c r="BI305">
        <f>($BH$334-$BH$331)/200</f>
        <v>7.4999999999999997E-2</v>
      </c>
    </row>
    <row r="306" spans="1:61" x14ac:dyDescent="0.25">
      <c r="A306">
        <v>305</v>
      </c>
      <c r="B306">
        <v>45.399913000000005</v>
      </c>
      <c r="C306" s="4">
        <v>1</v>
      </c>
      <c r="F306">
        <v>63.244411000000007</v>
      </c>
      <c r="G306" s="5">
        <v>3</v>
      </c>
      <c r="P306">
        <v>2</v>
      </c>
      <c r="Q306" t="str">
        <f t="shared" si="5"/>
        <v>13</v>
      </c>
      <c r="R306">
        <v>3</v>
      </c>
      <c r="X306" t="s">
        <v>283</v>
      </c>
      <c r="Y306" t="s">
        <v>269</v>
      </c>
      <c r="BG306">
        <v>3</v>
      </c>
      <c r="BH306">
        <v>1948</v>
      </c>
      <c r="BI306">
        <f>($BH$335-$BH$332)/200</f>
        <v>9.5000000000000001E-2</v>
      </c>
    </row>
    <row r="307" spans="1:61" x14ac:dyDescent="0.25">
      <c r="A307">
        <v>306</v>
      </c>
      <c r="B307">
        <v>45.399913000000005</v>
      </c>
      <c r="C307" s="4">
        <v>1</v>
      </c>
      <c r="F307">
        <v>63.150653000000005</v>
      </c>
      <c r="G307" s="5">
        <v>3</v>
      </c>
      <c r="H307">
        <v>55.195373000000004</v>
      </c>
      <c r="I307" s="3">
        <v>4</v>
      </c>
      <c r="P307">
        <v>3</v>
      </c>
      <c r="Q307" t="str">
        <f t="shared" si="5"/>
        <v>134</v>
      </c>
      <c r="R307">
        <v>1</v>
      </c>
      <c r="X307" t="s">
        <v>283</v>
      </c>
      <c r="Y307" t="s">
        <v>264</v>
      </c>
      <c r="BG307">
        <v>1</v>
      </c>
      <c r="BH307">
        <v>1960</v>
      </c>
      <c r="BI307">
        <f>($BH$336-$BH$333)/200</f>
        <v>7.0000000000000007E-2</v>
      </c>
    </row>
    <row r="308" spans="1:61" x14ac:dyDescent="0.25">
      <c r="A308">
        <v>307</v>
      </c>
      <c r="B308">
        <v>45.399913000000005</v>
      </c>
      <c r="C308" s="4">
        <v>1</v>
      </c>
      <c r="H308">
        <v>55.236640000000001</v>
      </c>
      <c r="I308" s="3">
        <v>4</v>
      </c>
      <c r="P308">
        <v>2</v>
      </c>
      <c r="Q308" t="str">
        <f t="shared" si="5"/>
        <v>14</v>
      </c>
      <c r="R308">
        <v>4</v>
      </c>
      <c r="X308" t="s">
        <v>283</v>
      </c>
      <c r="Y308" t="s">
        <v>265</v>
      </c>
      <c r="BG308">
        <v>4</v>
      </c>
      <c r="BH308">
        <v>1961</v>
      </c>
      <c r="BI308">
        <f>($BH$337-$BH$334)/200</f>
        <v>0.1</v>
      </c>
    </row>
    <row r="309" spans="1:61" x14ac:dyDescent="0.25">
      <c r="A309">
        <v>308</v>
      </c>
      <c r="B309">
        <v>45.399913000000005</v>
      </c>
      <c r="C309" s="4">
        <v>1</v>
      </c>
      <c r="H309">
        <v>55.236640000000001</v>
      </c>
      <c r="I309" s="3">
        <v>4</v>
      </c>
      <c r="P309">
        <v>2</v>
      </c>
      <c r="Q309" t="str">
        <f t="shared" si="5"/>
        <v>14</v>
      </c>
      <c r="R309">
        <v>2</v>
      </c>
      <c r="X309" t="s">
        <v>283</v>
      </c>
      <c r="Y309" t="s">
        <v>266</v>
      </c>
      <c r="BG309">
        <v>2</v>
      </c>
      <c r="BH309">
        <v>1972</v>
      </c>
      <c r="BI309">
        <f>($BH$338-$BH$335)/200</f>
        <v>7.4999999999999997E-2</v>
      </c>
    </row>
    <row r="310" spans="1:61" x14ac:dyDescent="0.25">
      <c r="A310">
        <v>309</v>
      </c>
      <c r="B310">
        <v>45.399913000000005</v>
      </c>
      <c r="C310" s="4">
        <v>1</v>
      </c>
      <c r="H310">
        <v>55.236640000000001</v>
      </c>
      <c r="I310" s="3">
        <v>4</v>
      </c>
      <c r="P310">
        <v>2</v>
      </c>
      <c r="Q310" t="str">
        <f t="shared" si="5"/>
        <v>14</v>
      </c>
      <c r="R310">
        <v>3</v>
      </c>
      <c r="X310" t="s">
        <v>283</v>
      </c>
      <c r="Y310" t="s">
        <v>269</v>
      </c>
      <c r="BG310">
        <v>3</v>
      </c>
      <c r="BH310">
        <v>1974</v>
      </c>
      <c r="BI310">
        <f>($BH$339-$BH$336)/200</f>
        <v>9.5000000000000001E-2</v>
      </c>
    </row>
    <row r="311" spans="1:61" x14ac:dyDescent="0.25">
      <c r="A311">
        <v>310</v>
      </c>
      <c r="B311">
        <v>45.399913000000005</v>
      </c>
      <c r="C311" s="4">
        <v>1</v>
      </c>
      <c r="H311">
        <v>55.236640000000001</v>
      </c>
      <c r="I311" s="3">
        <v>4</v>
      </c>
      <c r="P311">
        <v>2</v>
      </c>
      <c r="Q311" t="str">
        <f t="shared" si="5"/>
        <v>14</v>
      </c>
      <c r="R311" t="s">
        <v>233</v>
      </c>
      <c r="X311" t="s">
        <v>283</v>
      </c>
      <c r="Y311" t="s">
        <v>264</v>
      </c>
      <c r="BG311" t="s">
        <v>233</v>
      </c>
      <c r="BH311">
        <v>1982</v>
      </c>
      <c r="BI311">
        <f>($BH$340-$BH$337)/200</f>
        <v>7.0000000000000007E-2</v>
      </c>
    </row>
    <row r="312" spans="1:61" x14ac:dyDescent="0.25">
      <c r="A312">
        <v>311</v>
      </c>
      <c r="B312">
        <v>45.399913000000005</v>
      </c>
      <c r="C312" s="4">
        <v>1</v>
      </c>
      <c r="H312">
        <v>55.236640000000001</v>
      </c>
      <c r="I312" s="3">
        <v>4</v>
      </c>
      <c r="P312">
        <v>2</v>
      </c>
      <c r="Q312" t="str">
        <f t="shared" si="5"/>
        <v>14</v>
      </c>
      <c r="R312">
        <v>1</v>
      </c>
      <c r="X312" t="s">
        <v>283</v>
      </c>
      <c r="Y312" t="s">
        <v>265</v>
      </c>
      <c r="BG312">
        <v>1</v>
      </c>
      <c r="BH312">
        <v>1983</v>
      </c>
      <c r="BI312">
        <f>($BH$341-$BH$338)/200</f>
        <v>0.09</v>
      </c>
    </row>
    <row r="313" spans="1:61" x14ac:dyDescent="0.25">
      <c r="A313">
        <v>312</v>
      </c>
      <c r="B313">
        <v>45.399913000000005</v>
      </c>
      <c r="C313" s="4">
        <v>1</v>
      </c>
      <c r="H313">
        <v>55.236640000000001</v>
      </c>
      <c r="I313" s="3">
        <v>4</v>
      </c>
      <c r="P313">
        <v>2</v>
      </c>
      <c r="Q313" t="str">
        <f t="shared" si="5"/>
        <v>14</v>
      </c>
      <c r="R313">
        <v>3</v>
      </c>
      <c r="X313" t="s">
        <v>283</v>
      </c>
      <c r="Y313" t="s">
        <v>266</v>
      </c>
      <c r="BG313">
        <v>3</v>
      </c>
      <c r="BH313">
        <v>1993</v>
      </c>
      <c r="BI313">
        <f>($BH$342-$BH$339)/200</f>
        <v>0.08</v>
      </c>
    </row>
    <row r="314" spans="1:61" x14ac:dyDescent="0.25">
      <c r="A314">
        <v>313</v>
      </c>
      <c r="B314">
        <v>45.399913000000005</v>
      </c>
      <c r="C314" s="4">
        <v>1</v>
      </c>
      <c r="H314">
        <v>55.236640000000001</v>
      </c>
      <c r="I314" s="3">
        <v>4</v>
      </c>
      <c r="P314">
        <v>2</v>
      </c>
      <c r="Q314" t="str">
        <f t="shared" si="5"/>
        <v>14</v>
      </c>
      <c r="R314">
        <v>2</v>
      </c>
      <c r="X314" t="s">
        <v>283</v>
      </c>
      <c r="Y314" t="s">
        <v>269</v>
      </c>
      <c r="BG314">
        <v>2</v>
      </c>
      <c r="BH314">
        <v>1995</v>
      </c>
      <c r="BI314">
        <f>($BH$343-$BH$340)/200</f>
        <v>0.1</v>
      </c>
    </row>
    <row r="315" spans="1:61" x14ac:dyDescent="0.25">
      <c r="A315">
        <v>314</v>
      </c>
      <c r="B315">
        <v>45.399913000000005</v>
      </c>
      <c r="C315" s="4">
        <v>1</v>
      </c>
      <c r="D315">
        <v>36.440147000000003</v>
      </c>
      <c r="E315" s="2">
        <v>2</v>
      </c>
      <c r="H315">
        <v>55.236640000000001</v>
      </c>
      <c r="I315" s="3">
        <v>4</v>
      </c>
      <c r="P315">
        <v>3</v>
      </c>
      <c r="Q315" t="str">
        <f t="shared" si="5"/>
        <v>124</v>
      </c>
      <c r="R315">
        <v>1</v>
      </c>
      <c r="X315" t="s">
        <v>283</v>
      </c>
      <c r="Y315">
        <v>2314</v>
      </c>
      <c r="BG315">
        <v>1</v>
      </c>
      <c r="BH315">
        <v>2006</v>
      </c>
      <c r="BI315">
        <f>($BH$344-$BH$341)/200</f>
        <v>0.06</v>
      </c>
    </row>
    <row r="316" spans="1:61" x14ac:dyDescent="0.25">
      <c r="A316">
        <v>315</v>
      </c>
      <c r="B316">
        <v>45.320235000000004</v>
      </c>
      <c r="C316" s="4">
        <v>1</v>
      </c>
      <c r="D316">
        <v>36.452949000000004</v>
      </c>
      <c r="E316" s="2">
        <v>2</v>
      </c>
      <c r="H316">
        <v>55.187209000000003</v>
      </c>
      <c r="I316" s="3">
        <v>4</v>
      </c>
      <c r="P316">
        <v>3</v>
      </c>
      <c r="Q316" t="str">
        <f t="shared" si="5"/>
        <v>124</v>
      </c>
      <c r="R316" t="s">
        <v>233</v>
      </c>
      <c r="X316" t="s">
        <v>283</v>
      </c>
      <c r="Y316">
        <v>3142</v>
      </c>
      <c r="BG316" t="s">
        <v>233</v>
      </c>
      <c r="BH316">
        <v>2008</v>
      </c>
      <c r="BI316">
        <f>($BH$345-$BH$342)/200</f>
        <v>0.08</v>
      </c>
    </row>
    <row r="317" spans="1:61" x14ac:dyDescent="0.25">
      <c r="A317">
        <v>316</v>
      </c>
      <c r="D317">
        <v>36.452949000000004</v>
      </c>
      <c r="E317" s="2">
        <v>2</v>
      </c>
      <c r="H317">
        <v>55.187209000000003</v>
      </c>
      <c r="I317" s="3">
        <v>4</v>
      </c>
      <c r="P317">
        <v>2</v>
      </c>
      <c r="Q317" t="str">
        <f t="shared" si="5"/>
        <v>24</v>
      </c>
      <c r="R317">
        <v>2</v>
      </c>
      <c r="X317" t="s">
        <v>283</v>
      </c>
      <c r="Y317">
        <v>1423</v>
      </c>
      <c r="AB317" t="s">
        <v>283</v>
      </c>
      <c r="AC317" t="str">
        <f>CONCATENATE($R317,$R318,$R319,$R320)</f>
        <v>2314</v>
      </c>
      <c r="BG317">
        <v>2</v>
      </c>
      <c r="BH317">
        <v>2018</v>
      </c>
      <c r="BI317">
        <f>($BH$346-$BH$343)/200</f>
        <v>0.06</v>
      </c>
    </row>
    <row r="318" spans="1:61" x14ac:dyDescent="0.25">
      <c r="A318">
        <v>317</v>
      </c>
      <c r="D318">
        <v>36.452949000000004</v>
      </c>
      <c r="E318" s="2">
        <v>2</v>
      </c>
      <c r="H318">
        <v>55.187209000000003</v>
      </c>
      <c r="I318" s="3">
        <v>4</v>
      </c>
      <c r="P318">
        <v>2</v>
      </c>
      <c r="Q318" t="str">
        <f t="shared" si="5"/>
        <v>24</v>
      </c>
      <c r="R318">
        <v>3</v>
      </c>
      <c r="X318" t="s">
        <v>283</v>
      </c>
      <c r="Y318">
        <v>4231</v>
      </c>
      <c r="BG318">
        <v>3</v>
      </c>
      <c r="BH318">
        <v>2023</v>
      </c>
      <c r="BI318">
        <f>($BH$347-$BH$344)/200</f>
        <v>0.11</v>
      </c>
    </row>
    <row r="319" spans="1:61" x14ac:dyDescent="0.25">
      <c r="A319">
        <v>318</v>
      </c>
      <c r="D319">
        <v>36.452949000000004</v>
      </c>
      <c r="E319" s="2">
        <v>2</v>
      </c>
      <c r="H319">
        <v>55.187209000000003</v>
      </c>
      <c r="I319" s="3">
        <v>4</v>
      </c>
      <c r="P319">
        <v>2</v>
      </c>
      <c r="Q319" t="str">
        <f t="shared" si="5"/>
        <v>24</v>
      </c>
      <c r="R319">
        <v>1</v>
      </c>
      <c r="X319" t="s">
        <v>283</v>
      </c>
      <c r="Y319" t="s">
        <v>264</v>
      </c>
      <c r="BG319">
        <v>1</v>
      </c>
      <c r="BH319">
        <v>2031</v>
      </c>
      <c r="BI319">
        <f>($BH$348-$BH$345)/200</f>
        <v>0.09</v>
      </c>
    </row>
    <row r="320" spans="1:61" x14ac:dyDescent="0.25">
      <c r="A320">
        <v>319</v>
      </c>
      <c r="D320">
        <v>36.452949000000004</v>
      </c>
      <c r="E320" s="2">
        <v>2</v>
      </c>
      <c r="H320">
        <v>55.187209000000003</v>
      </c>
      <c r="I320" s="3">
        <v>4</v>
      </c>
      <c r="P320">
        <v>2</v>
      </c>
      <c r="Q320" t="str">
        <f t="shared" si="5"/>
        <v>24</v>
      </c>
      <c r="R320">
        <v>4</v>
      </c>
      <c r="X320" t="s">
        <v>283</v>
      </c>
      <c r="Y320" t="s">
        <v>265</v>
      </c>
      <c r="BG320">
        <v>4</v>
      </c>
      <c r="BH320">
        <v>2037</v>
      </c>
      <c r="BI320">
        <f>($BH$349-$BH$346)/200</f>
        <v>0.105</v>
      </c>
    </row>
    <row r="321" spans="1:61" x14ac:dyDescent="0.25">
      <c r="A321">
        <v>320</v>
      </c>
      <c r="D321">
        <v>36.452949000000004</v>
      </c>
      <c r="E321" s="2">
        <v>2</v>
      </c>
      <c r="F321">
        <v>46.675159000000008</v>
      </c>
      <c r="G321" s="5">
        <v>3</v>
      </c>
      <c r="H321">
        <v>55.195373000000004</v>
      </c>
      <c r="I321" s="3">
        <v>4</v>
      </c>
      <c r="P321">
        <v>3</v>
      </c>
      <c r="Q321" t="str">
        <f t="shared" si="5"/>
        <v>234</v>
      </c>
      <c r="R321">
        <v>2</v>
      </c>
      <c r="X321" t="s">
        <v>283</v>
      </c>
      <c r="Y321" t="s">
        <v>266</v>
      </c>
      <c r="AB321" t="s">
        <v>283</v>
      </c>
      <c r="AC321" t="str">
        <f>CONCATENATE($R321,$R322,$R323,$R324)</f>
        <v>2314</v>
      </c>
      <c r="BG321">
        <v>2</v>
      </c>
      <c r="BH321">
        <v>2046</v>
      </c>
      <c r="BI321">
        <f>($BH$350-$BH$347)/200</f>
        <v>7.4999999999999997E-2</v>
      </c>
    </row>
    <row r="322" spans="1:61" x14ac:dyDescent="0.25">
      <c r="A322">
        <v>321</v>
      </c>
      <c r="D322">
        <v>36.452949000000004</v>
      </c>
      <c r="E322" s="2">
        <v>2</v>
      </c>
      <c r="F322">
        <v>46.685104000000003</v>
      </c>
      <c r="G322" s="5">
        <v>3</v>
      </c>
      <c r="H322">
        <v>55.195373000000004</v>
      </c>
      <c r="I322" s="3">
        <v>4</v>
      </c>
      <c r="P322">
        <v>3</v>
      </c>
      <c r="Q322" t="str">
        <f t="shared" ref="Q322:Q385" si="6">CONCATENATE(C322,E322,G322,I322)</f>
        <v>234</v>
      </c>
      <c r="R322">
        <v>3</v>
      </c>
      <c r="X322" t="s">
        <v>283</v>
      </c>
      <c r="Y322" t="s">
        <v>269</v>
      </c>
      <c r="BG322">
        <v>3</v>
      </c>
      <c r="BH322">
        <v>2050</v>
      </c>
      <c r="BI322">
        <f>($BH$351-$BH$348)/200</f>
        <v>9.5000000000000001E-2</v>
      </c>
    </row>
    <row r="323" spans="1:61" x14ac:dyDescent="0.25">
      <c r="A323">
        <v>322</v>
      </c>
      <c r="D323">
        <v>36.452949000000004</v>
      </c>
      <c r="E323" s="2">
        <v>2</v>
      </c>
      <c r="F323">
        <v>46.685104000000003</v>
      </c>
      <c r="G323" s="5">
        <v>3</v>
      </c>
      <c r="P323">
        <v>2</v>
      </c>
      <c r="Q323" t="str">
        <f t="shared" si="6"/>
        <v>23</v>
      </c>
      <c r="R323">
        <v>1</v>
      </c>
      <c r="X323" t="s">
        <v>283</v>
      </c>
      <c r="Y323" t="s">
        <v>264</v>
      </c>
      <c r="BG323">
        <v>1</v>
      </c>
      <c r="BH323">
        <v>2059</v>
      </c>
      <c r="BI323">
        <f>($BH$352-$BH$349)/200</f>
        <v>9.5000000000000001E-2</v>
      </c>
    </row>
    <row r="324" spans="1:61" x14ac:dyDescent="0.25">
      <c r="A324">
        <v>323</v>
      </c>
      <c r="D324">
        <v>36.452949000000004</v>
      </c>
      <c r="E324" s="2">
        <v>2</v>
      </c>
      <c r="F324">
        <v>46.685104000000003</v>
      </c>
      <c r="G324" s="5">
        <v>3</v>
      </c>
      <c r="P324">
        <v>2</v>
      </c>
      <c r="Q324" t="str">
        <f t="shared" si="6"/>
        <v>23</v>
      </c>
      <c r="R324">
        <v>4</v>
      </c>
      <c r="X324" t="s">
        <v>283</v>
      </c>
      <c r="Y324" t="s">
        <v>265</v>
      </c>
      <c r="BG324">
        <v>4</v>
      </c>
      <c r="BH324">
        <v>2064</v>
      </c>
      <c r="BI324">
        <f>($BH$353-$BH$350)/200</f>
        <v>0.105</v>
      </c>
    </row>
    <row r="325" spans="1:61" x14ac:dyDescent="0.25">
      <c r="A325">
        <v>324</v>
      </c>
      <c r="D325">
        <v>36.452949000000004</v>
      </c>
      <c r="E325" s="2">
        <v>2</v>
      </c>
      <c r="F325">
        <v>46.685104000000003</v>
      </c>
      <c r="G325" s="5">
        <v>3</v>
      </c>
      <c r="P325">
        <v>2</v>
      </c>
      <c r="Q325" t="str">
        <f t="shared" si="6"/>
        <v>23</v>
      </c>
      <c r="R325">
        <v>2</v>
      </c>
      <c r="X325" t="s">
        <v>283</v>
      </c>
      <c r="Y325">
        <v>1423</v>
      </c>
      <c r="AB325" t="s">
        <v>283</v>
      </c>
      <c r="AC325" t="str">
        <f>CONCATENATE($R325,$R326,$R327,$R328)</f>
        <v>2314</v>
      </c>
      <c r="BG325">
        <v>2</v>
      </c>
      <c r="BH325">
        <v>2072</v>
      </c>
      <c r="BI325">
        <f>($BH$354-$BH$351)/200</f>
        <v>0.09</v>
      </c>
    </row>
    <row r="326" spans="1:61" x14ac:dyDescent="0.25">
      <c r="A326">
        <v>325</v>
      </c>
      <c r="D326">
        <v>36.452949000000004</v>
      </c>
      <c r="E326" s="2">
        <v>2</v>
      </c>
      <c r="F326">
        <v>46.685104000000003</v>
      </c>
      <c r="G326" s="5">
        <v>3</v>
      </c>
      <c r="P326">
        <v>2</v>
      </c>
      <c r="Q326" t="str">
        <f t="shared" si="6"/>
        <v>23</v>
      </c>
      <c r="R326">
        <v>3</v>
      </c>
      <c r="X326" t="s">
        <v>283</v>
      </c>
      <c r="Y326">
        <v>4231</v>
      </c>
      <c r="BG326">
        <v>3</v>
      </c>
      <c r="BH326">
        <v>2076</v>
      </c>
      <c r="BI326">
        <f>($BH$355-$BH$352)/200</f>
        <v>0.1</v>
      </c>
    </row>
    <row r="327" spans="1:61" x14ac:dyDescent="0.25">
      <c r="A327">
        <v>326</v>
      </c>
      <c r="D327">
        <v>36.452949000000004</v>
      </c>
      <c r="E327" s="2">
        <v>2</v>
      </c>
      <c r="F327">
        <v>46.685104000000003</v>
      </c>
      <c r="G327" s="5">
        <v>3</v>
      </c>
      <c r="P327">
        <v>2</v>
      </c>
      <c r="Q327" t="str">
        <f t="shared" si="6"/>
        <v>23</v>
      </c>
      <c r="R327">
        <v>1</v>
      </c>
      <c r="X327" t="s">
        <v>283</v>
      </c>
      <c r="Y327">
        <v>2314</v>
      </c>
      <c r="BG327">
        <v>1</v>
      </c>
      <c r="BH327">
        <v>2084</v>
      </c>
      <c r="BI327">
        <f>($BH$356-$BH$353)/200</f>
        <v>0.11</v>
      </c>
    </row>
    <row r="328" spans="1:61" x14ac:dyDescent="0.25">
      <c r="A328">
        <v>327</v>
      </c>
      <c r="D328">
        <v>36.452949000000004</v>
      </c>
      <c r="E328" s="2">
        <v>2</v>
      </c>
      <c r="F328">
        <v>46.685104000000003</v>
      </c>
      <c r="G328" s="5">
        <v>3</v>
      </c>
      <c r="P328">
        <v>2</v>
      </c>
      <c r="Q328" t="str">
        <f t="shared" si="6"/>
        <v>23</v>
      </c>
      <c r="R328">
        <v>4</v>
      </c>
      <c r="X328" t="s">
        <v>283</v>
      </c>
      <c r="Y328">
        <v>3142</v>
      </c>
      <c r="BG328">
        <v>4</v>
      </c>
      <c r="BH328">
        <v>2089</v>
      </c>
      <c r="BI328">
        <f>($BH$357-$BH$354)/200</f>
        <v>0.125</v>
      </c>
    </row>
    <row r="329" spans="1:61" x14ac:dyDescent="0.25">
      <c r="A329">
        <v>328</v>
      </c>
      <c r="D329">
        <v>36.452949000000004</v>
      </c>
      <c r="E329" s="2">
        <v>2</v>
      </c>
      <c r="F329">
        <v>46.685104000000003</v>
      </c>
      <c r="G329" s="5">
        <v>3</v>
      </c>
      <c r="P329">
        <v>2</v>
      </c>
      <c r="Q329" t="str">
        <f t="shared" si="6"/>
        <v>23</v>
      </c>
      <c r="R329">
        <v>2</v>
      </c>
      <c r="X329" t="s">
        <v>283</v>
      </c>
      <c r="Y329" t="s">
        <v>266</v>
      </c>
      <c r="AB329" t="s">
        <v>283</v>
      </c>
      <c r="AC329" t="str">
        <f>CONCATENATE($R329,$R330,$R331,$R332)</f>
        <v>2314</v>
      </c>
      <c r="BG329">
        <v>2</v>
      </c>
      <c r="BH329">
        <v>2096</v>
      </c>
      <c r="BI329">
        <f>($BH$358-$BH$355)/200</f>
        <v>0.105</v>
      </c>
    </row>
    <row r="330" spans="1:61" x14ac:dyDescent="0.25">
      <c r="A330">
        <v>329</v>
      </c>
      <c r="B330">
        <v>28.031947000000002</v>
      </c>
      <c r="C330" s="4">
        <v>1</v>
      </c>
      <c r="D330">
        <v>36.418876000000004</v>
      </c>
      <c r="E330" s="2">
        <v>2</v>
      </c>
      <c r="F330">
        <v>46.685104000000003</v>
      </c>
      <c r="G330" s="5">
        <v>3</v>
      </c>
      <c r="P330">
        <v>3</v>
      </c>
      <c r="Q330" t="str">
        <f t="shared" si="6"/>
        <v>123</v>
      </c>
      <c r="R330">
        <v>3</v>
      </c>
      <c r="X330" t="s">
        <v>285</v>
      </c>
      <c r="Y330" t="s">
        <v>279</v>
      </c>
      <c r="BG330">
        <v>3</v>
      </c>
      <c r="BH330">
        <v>2099</v>
      </c>
      <c r="BI330">
        <f>($BH$364-$BH$361)/200</f>
        <v>0.115</v>
      </c>
    </row>
    <row r="331" spans="1:61" x14ac:dyDescent="0.25">
      <c r="A331">
        <v>330</v>
      </c>
      <c r="B331">
        <v>28.148607000000005</v>
      </c>
      <c r="C331" s="4">
        <v>1</v>
      </c>
      <c r="F331">
        <v>46.685104000000003</v>
      </c>
      <c r="G331" s="5">
        <v>3</v>
      </c>
      <c r="P331">
        <v>2</v>
      </c>
      <c r="Q331" t="str">
        <f t="shared" si="6"/>
        <v>13</v>
      </c>
      <c r="R331">
        <v>1</v>
      </c>
      <c r="X331" t="s">
        <v>285</v>
      </c>
      <c r="Y331" t="s">
        <v>280</v>
      </c>
      <c r="BG331">
        <v>1</v>
      </c>
      <c r="BH331">
        <v>2106</v>
      </c>
      <c r="BI331">
        <f>($BH$365-$BH$362)/200</f>
        <v>0.09</v>
      </c>
    </row>
    <row r="332" spans="1:61" x14ac:dyDescent="0.25">
      <c r="A332">
        <v>331</v>
      </c>
      <c r="B332">
        <v>28.148607000000005</v>
      </c>
      <c r="C332" s="4">
        <v>1</v>
      </c>
      <c r="F332">
        <v>46.685104000000003</v>
      </c>
      <c r="G332" s="5">
        <v>3</v>
      </c>
      <c r="P332">
        <v>2</v>
      </c>
      <c r="Q332" t="str">
        <f t="shared" si="6"/>
        <v>13</v>
      </c>
      <c r="R332">
        <v>4</v>
      </c>
      <c r="X332" t="s">
        <v>285</v>
      </c>
      <c r="Y332">
        <v>1324</v>
      </c>
      <c r="BG332">
        <v>4</v>
      </c>
      <c r="BH332">
        <v>2111</v>
      </c>
      <c r="BI332">
        <f>($BH$366-$BH$363)/200</f>
        <v>0.09</v>
      </c>
    </row>
    <row r="333" spans="1:61" x14ac:dyDescent="0.25">
      <c r="A333">
        <v>332</v>
      </c>
      <c r="B333">
        <v>28.148607000000005</v>
      </c>
      <c r="C333" s="4">
        <v>1</v>
      </c>
      <c r="F333">
        <v>46.685104000000003</v>
      </c>
      <c r="G333" s="5">
        <v>3</v>
      </c>
      <c r="P333">
        <v>2</v>
      </c>
      <c r="Q333" t="str">
        <f t="shared" si="6"/>
        <v>13</v>
      </c>
      <c r="R333">
        <v>2</v>
      </c>
      <c r="X333" t="s">
        <v>285</v>
      </c>
      <c r="Y333">
        <v>3241</v>
      </c>
      <c r="AB333" t="s">
        <v>283</v>
      </c>
      <c r="AC333" t="str">
        <f>CONCATENATE($R333,$R334,$R335,$R336)</f>
        <v>2314</v>
      </c>
      <c r="BG333">
        <v>2</v>
      </c>
      <c r="BH333">
        <v>2119</v>
      </c>
      <c r="BI333">
        <f>($BH$367-$BH$364)/200</f>
        <v>7.4999999999999997E-2</v>
      </c>
    </row>
    <row r="334" spans="1:61" x14ac:dyDescent="0.25">
      <c r="A334">
        <v>333</v>
      </c>
      <c r="B334">
        <v>28.148607000000005</v>
      </c>
      <c r="C334" s="4">
        <v>1</v>
      </c>
      <c r="F334">
        <v>46.685104000000003</v>
      </c>
      <c r="G334" s="5">
        <v>3</v>
      </c>
      <c r="P334">
        <v>2</v>
      </c>
      <c r="Q334" t="str">
        <f t="shared" si="6"/>
        <v>13</v>
      </c>
      <c r="R334">
        <v>3</v>
      </c>
      <c r="X334" t="s">
        <v>285</v>
      </c>
      <c r="Y334">
        <v>2413</v>
      </c>
      <c r="BG334">
        <v>3</v>
      </c>
      <c r="BH334">
        <v>2121</v>
      </c>
      <c r="BI334">
        <f>($BH$368-$BH$365)/200</f>
        <v>9.5000000000000001E-2</v>
      </c>
    </row>
    <row r="335" spans="1:61" x14ac:dyDescent="0.25">
      <c r="A335">
        <v>334</v>
      </c>
      <c r="B335">
        <v>28.148607000000005</v>
      </c>
      <c r="C335" s="4">
        <v>1</v>
      </c>
      <c r="F335">
        <v>46.675159000000008</v>
      </c>
      <c r="G335" s="5">
        <v>3</v>
      </c>
      <c r="H335">
        <v>38.336890000000004</v>
      </c>
      <c r="I335" s="3">
        <v>4</v>
      </c>
      <c r="P335">
        <v>3</v>
      </c>
      <c r="Q335" t="str">
        <f t="shared" si="6"/>
        <v>134</v>
      </c>
      <c r="R335">
        <v>1</v>
      </c>
      <c r="X335" t="s">
        <v>285</v>
      </c>
      <c r="Y335">
        <v>4132</v>
      </c>
      <c r="BG335">
        <v>1</v>
      </c>
      <c r="BH335">
        <v>2130</v>
      </c>
      <c r="BI335">
        <f>($BH$369-$BH$366)/200</f>
        <v>0.08</v>
      </c>
    </row>
    <row r="336" spans="1:61" x14ac:dyDescent="0.25">
      <c r="A336">
        <v>335</v>
      </c>
      <c r="B336">
        <v>28.148607000000005</v>
      </c>
      <c r="C336" s="4">
        <v>1</v>
      </c>
      <c r="H336">
        <v>38.380763000000002</v>
      </c>
      <c r="I336" s="3">
        <v>4</v>
      </c>
      <c r="P336">
        <v>2</v>
      </c>
      <c r="Q336" t="str">
        <f t="shared" si="6"/>
        <v>14</v>
      </c>
      <c r="R336">
        <v>4</v>
      </c>
      <c r="X336" t="s">
        <v>285</v>
      </c>
      <c r="Y336">
        <v>1324</v>
      </c>
      <c r="BG336">
        <v>4</v>
      </c>
      <c r="BH336">
        <v>2133</v>
      </c>
      <c r="BI336">
        <f>($BH$370-$BH$367)/200</f>
        <v>0.1</v>
      </c>
    </row>
    <row r="337" spans="1:61" x14ac:dyDescent="0.25">
      <c r="A337">
        <v>336</v>
      </c>
      <c r="B337">
        <v>28.148607000000005</v>
      </c>
      <c r="C337" s="4">
        <v>1</v>
      </c>
      <c r="H337">
        <v>38.380763000000002</v>
      </c>
      <c r="I337" s="3">
        <v>4</v>
      </c>
      <c r="P337">
        <v>2</v>
      </c>
      <c r="Q337" t="str">
        <f t="shared" si="6"/>
        <v>14</v>
      </c>
      <c r="R337">
        <v>2</v>
      </c>
      <c r="X337" t="s">
        <v>285</v>
      </c>
      <c r="Y337">
        <v>3241</v>
      </c>
      <c r="AB337" t="s">
        <v>283</v>
      </c>
      <c r="AC337" t="str">
        <f>CONCATENATE($R337,$R338,$R339,$R340)</f>
        <v>2314</v>
      </c>
      <c r="BG337">
        <v>2</v>
      </c>
      <c r="BH337">
        <v>2141</v>
      </c>
      <c r="BI337">
        <f>($BH$371-$BH$368)/200</f>
        <v>0.11</v>
      </c>
    </row>
    <row r="338" spans="1:61" x14ac:dyDescent="0.25">
      <c r="A338">
        <v>337</v>
      </c>
      <c r="B338">
        <v>28.148607000000005</v>
      </c>
      <c r="C338" s="4">
        <v>1</v>
      </c>
      <c r="H338">
        <v>38.380763000000002</v>
      </c>
      <c r="I338" s="3">
        <v>4</v>
      </c>
      <c r="P338">
        <v>2</v>
      </c>
      <c r="Q338" t="str">
        <f t="shared" si="6"/>
        <v>14</v>
      </c>
      <c r="R338">
        <v>3</v>
      </c>
      <c r="X338" t="s">
        <v>285</v>
      </c>
      <c r="Y338">
        <v>2413</v>
      </c>
      <c r="BG338">
        <v>3</v>
      </c>
      <c r="BH338">
        <v>2145</v>
      </c>
      <c r="BI338">
        <f>($BH$372-$BH$369)/200</f>
        <v>0.13500000000000001</v>
      </c>
    </row>
    <row r="339" spans="1:61" x14ac:dyDescent="0.25">
      <c r="A339">
        <v>338</v>
      </c>
      <c r="B339">
        <v>28.148607000000005</v>
      </c>
      <c r="C339" s="4">
        <v>1</v>
      </c>
      <c r="H339">
        <v>38.380763000000002</v>
      </c>
      <c r="I339" s="3">
        <v>4</v>
      </c>
      <c r="P339">
        <v>2</v>
      </c>
      <c r="Q339" t="str">
        <f t="shared" si="6"/>
        <v>14</v>
      </c>
      <c r="R339">
        <v>1</v>
      </c>
      <c r="X339" t="s">
        <v>285</v>
      </c>
      <c r="Y339">
        <v>4132</v>
      </c>
      <c r="BG339">
        <v>1</v>
      </c>
      <c r="BH339">
        <v>2152</v>
      </c>
      <c r="BI339">
        <f>($BH$373-$BH$370)/200</f>
        <v>0.105</v>
      </c>
    </row>
    <row r="340" spans="1:61" x14ac:dyDescent="0.25">
      <c r="A340">
        <v>339</v>
      </c>
      <c r="B340">
        <v>28.148607000000005</v>
      </c>
      <c r="C340" s="4">
        <v>1</v>
      </c>
      <c r="H340">
        <v>38.380763000000002</v>
      </c>
      <c r="I340" s="3">
        <v>4</v>
      </c>
      <c r="P340">
        <v>2</v>
      </c>
      <c r="Q340" t="str">
        <f t="shared" si="6"/>
        <v>14</v>
      </c>
      <c r="R340">
        <v>4</v>
      </c>
      <c r="X340" t="s">
        <v>285</v>
      </c>
      <c r="Y340" t="s">
        <v>276</v>
      </c>
      <c r="BG340">
        <v>4</v>
      </c>
      <c r="BH340">
        <v>2155</v>
      </c>
      <c r="BI340">
        <f>($BH$374-$BH$371)/200</f>
        <v>0.115</v>
      </c>
    </row>
    <row r="341" spans="1:61" x14ac:dyDescent="0.25">
      <c r="A341">
        <v>340</v>
      </c>
      <c r="B341">
        <v>28.148607000000005</v>
      </c>
      <c r="C341" s="4">
        <v>1</v>
      </c>
      <c r="H341">
        <v>38.380763000000002</v>
      </c>
      <c r="I341" s="3">
        <v>4</v>
      </c>
      <c r="P341">
        <v>2</v>
      </c>
      <c r="Q341" t="str">
        <f t="shared" si="6"/>
        <v>14</v>
      </c>
      <c r="R341">
        <v>2</v>
      </c>
      <c r="X341" t="s">
        <v>285</v>
      </c>
      <c r="Y341" t="s">
        <v>277</v>
      </c>
      <c r="BG341">
        <v>2</v>
      </c>
      <c r="BH341">
        <v>2163</v>
      </c>
      <c r="BI341">
        <f>($BH$375-$BH$372)/200</f>
        <v>0.115</v>
      </c>
    </row>
    <row r="342" spans="1:61" x14ac:dyDescent="0.25">
      <c r="A342">
        <v>341</v>
      </c>
      <c r="B342">
        <v>28.148607000000005</v>
      </c>
      <c r="C342" s="4">
        <v>1</v>
      </c>
      <c r="D342">
        <v>21.533147000000007</v>
      </c>
      <c r="E342" s="2">
        <v>2</v>
      </c>
      <c r="H342">
        <v>38.380763000000002</v>
      </c>
      <c r="I342" s="3">
        <v>4</v>
      </c>
      <c r="P342">
        <v>3</v>
      </c>
      <c r="Q342" t="str">
        <f t="shared" si="6"/>
        <v>124</v>
      </c>
      <c r="R342">
        <v>3</v>
      </c>
      <c r="X342" t="s">
        <v>285</v>
      </c>
      <c r="Y342" t="s">
        <v>279</v>
      </c>
      <c r="BG342">
        <v>3</v>
      </c>
      <c r="BH342">
        <v>2168</v>
      </c>
      <c r="BI342">
        <f>($BH$376-$BH$373)/200</f>
        <v>0.125</v>
      </c>
    </row>
    <row r="343" spans="1:61" x14ac:dyDescent="0.25">
      <c r="A343">
        <v>342</v>
      </c>
      <c r="B343">
        <v>28.148607000000005</v>
      </c>
      <c r="C343" s="4">
        <v>1</v>
      </c>
      <c r="D343">
        <v>21.574311000000009</v>
      </c>
      <c r="E343" s="2">
        <v>2</v>
      </c>
      <c r="H343">
        <v>38.380763000000002</v>
      </c>
      <c r="I343" s="3">
        <v>4</v>
      </c>
      <c r="P343">
        <v>3</v>
      </c>
      <c r="Q343" t="str">
        <f t="shared" si="6"/>
        <v>124</v>
      </c>
      <c r="R343">
        <v>1</v>
      </c>
      <c r="X343" t="s">
        <v>285</v>
      </c>
      <c r="Y343" t="s">
        <v>280</v>
      </c>
      <c r="BG343">
        <v>1</v>
      </c>
      <c r="BH343">
        <v>2175</v>
      </c>
      <c r="BI343">
        <f>($BH$377-$BH$374)/200</f>
        <v>0.12</v>
      </c>
    </row>
    <row r="344" spans="1:61" x14ac:dyDescent="0.25">
      <c r="A344">
        <v>343</v>
      </c>
      <c r="B344">
        <v>28.148607000000005</v>
      </c>
      <c r="C344" s="4">
        <v>1</v>
      </c>
      <c r="D344">
        <v>21.574311000000009</v>
      </c>
      <c r="E344" s="2">
        <v>2</v>
      </c>
      <c r="H344">
        <v>38.380763000000002</v>
      </c>
      <c r="I344" s="3">
        <v>4</v>
      </c>
      <c r="P344">
        <v>3</v>
      </c>
      <c r="Q344" t="str">
        <f t="shared" si="6"/>
        <v>124</v>
      </c>
      <c r="R344" t="s">
        <v>233</v>
      </c>
      <c r="X344" t="s">
        <v>285</v>
      </c>
      <c r="Y344" t="s">
        <v>276</v>
      </c>
      <c r="BG344" t="s">
        <v>233</v>
      </c>
      <c r="BH344">
        <v>2175</v>
      </c>
      <c r="BI344">
        <f>($BH$378-$BH$375)/200</f>
        <v>0.11</v>
      </c>
    </row>
    <row r="345" spans="1:61" x14ac:dyDescent="0.25">
      <c r="A345">
        <v>344</v>
      </c>
      <c r="B345">
        <v>28.031947000000002</v>
      </c>
      <c r="C345" s="4">
        <v>1</v>
      </c>
      <c r="D345">
        <v>21.574311000000009</v>
      </c>
      <c r="E345" s="2">
        <v>2</v>
      </c>
      <c r="H345">
        <v>38.380763000000002</v>
      </c>
      <c r="I345" s="3">
        <v>4</v>
      </c>
      <c r="P345">
        <v>3</v>
      </c>
      <c r="Q345" t="str">
        <f t="shared" si="6"/>
        <v>124</v>
      </c>
      <c r="R345">
        <v>2</v>
      </c>
      <c r="X345" t="s">
        <v>285</v>
      </c>
      <c r="Y345" t="s">
        <v>277</v>
      </c>
      <c r="AB345" t="s">
        <v>283</v>
      </c>
      <c r="AC345" t="str">
        <f>CONCATENATE($R345,$R346,$R347,$R348)</f>
        <v>2314</v>
      </c>
      <c r="BG345">
        <v>2</v>
      </c>
      <c r="BH345">
        <v>2184</v>
      </c>
      <c r="BI345">
        <f>($BH$379-$BH$376)/200</f>
        <v>0.11</v>
      </c>
    </row>
    <row r="346" spans="1:61" x14ac:dyDescent="0.25">
      <c r="A346">
        <v>345</v>
      </c>
      <c r="D346">
        <v>21.574311000000009</v>
      </c>
      <c r="E346" s="2">
        <v>2</v>
      </c>
      <c r="H346">
        <v>38.380763000000002</v>
      </c>
      <c r="I346" s="3">
        <v>4</v>
      </c>
      <c r="P346">
        <v>2</v>
      </c>
      <c r="Q346" t="str">
        <f t="shared" si="6"/>
        <v>24</v>
      </c>
      <c r="R346">
        <v>3</v>
      </c>
      <c r="X346" t="s">
        <v>285</v>
      </c>
      <c r="Y346" t="s">
        <v>279</v>
      </c>
      <c r="BG346">
        <v>3</v>
      </c>
      <c r="BH346">
        <v>2187</v>
      </c>
      <c r="BI346">
        <f>($BH$380-$BH$377)/200</f>
        <v>0.11</v>
      </c>
    </row>
    <row r="347" spans="1:61" x14ac:dyDescent="0.25">
      <c r="A347">
        <v>346</v>
      </c>
      <c r="D347">
        <v>21.574311000000009</v>
      </c>
      <c r="E347" s="2">
        <v>2</v>
      </c>
      <c r="H347">
        <v>38.380763000000002</v>
      </c>
      <c r="I347" s="3">
        <v>4</v>
      </c>
      <c r="P347">
        <v>2</v>
      </c>
      <c r="Q347" t="str">
        <f t="shared" si="6"/>
        <v>24</v>
      </c>
      <c r="R347">
        <v>1</v>
      </c>
      <c r="X347" t="s">
        <v>285</v>
      </c>
      <c r="Y347" t="s">
        <v>280</v>
      </c>
      <c r="BG347">
        <v>1</v>
      </c>
      <c r="BH347">
        <v>2197</v>
      </c>
      <c r="BI347">
        <f>($BH$381-$BH$378)/200</f>
        <v>8.5000000000000006E-2</v>
      </c>
    </row>
    <row r="348" spans="1:61" x14ac:dyDescent="0.25">
      <c r="A348">
        <v>347</v>
      </c>
      <c r="D348">
        <v>21.574311000000009</v>
      </c>
      <c r="E348" s="2">
        <v>2</v>
      </c>
      <c r="H348">
        <v>38.380763000000002</v>
      </c>
      <c r="I348" s="3">
        <v>4</v>
      </c>
      <c r="P348">
        <v>2</v>
      </c>
      <c r="Q348" t="str">
        <f t="shared" si="6"/>
        <v>24</v>
      </c>
      <c r="R348">
        <v>4</v>
      </c>
      <c r="X348" t="s">
        <v>281</v>
      </c>
      <c r="Y348" t="s">
        <v>278</v>
      </c>
      <c r="BG348">
        <v>4</v>
      </c>
      <c r="BH348">
        <v>2202</v>
      </c>
      <c r="BI348">
        <f>($BH$382-$BH$379)/200</f>
        <v>0.12</v>
      </c>
    </row>
    <row r="349" spans="1:61" x14ac:dyDescent="0.25">
      <c r="A349">
        <v>348</v>
      </c>
      <c r="D349">
        <v>21.574311000000009</v>
      </c>
      <c r="E349" s="2">
        <v>2</v>
      </c>
      <c r="H349">
        <v>38.336890000000004</v>
      </c>
      <c r="I349" s="3">
        <v>4</v>
      </c>
      <c r="P349">
        <v>2</v>
      </c>
      <c r="Q349" t="str">
        <f t="shared" si="6"/>
        <v>24</v>
      </c>
      <c r="R349">
        <v>2</v>
      </c>
      <c r="X349" t="s">
        <v>284</v>
      </c>
      <c r="Y349" t="s">
        <v>267</v>
      </c>
      <c r="AB349" t="s">
        <v>283</v>
      </c>
      <c r="AC349" t="str">
        <f>CONCATENATE($R349,$R350,$R351,$R352)</f>
        <v>2314</v>
      </c>
      <c r="BG349">
        <v>2</v>
      </c>
      <c r="BH349">
        <v>2208</v>
      </c>
      <c r="BI349">
        <f>($BH$383-$BH$380)/200</f>
        <v>0.08</v>
      </c>
    </row>
    <row r="350" spans="1:61" x14ac:dyDescent="0.25">
      <c r="A350">
        <v>349</v>
      </c>
      <c r="D350">
        <v>21.574311000000009</v>
      </c>
      <c r="E350" s="2">
        <v>2</v>
      </c>
      <c r="F350">
        <v>30.035714000000006</v>
      </c>
      <c r="G350" s="5">
        <v>3</v>
      </c>
      <c r="H350">
        <v>38.336890000000004</v>
      </c>
      <c r="I350" s="3">
        <v>4</v>
      </c>
      <c r="P350">
        <v>3</v>
      </c>
      <c r="Q350" t="str">
        <f t="shared" si="6"/>
        <v>234</v>
      </c>
      <c r="R350">
        <v>3</v>
      </c>
      <c r="X350" t="s">
        <v>281</v>
      </c>
      <c r="Y350" t="s">
        <v>268</v>
      </c>
      <c r="BG350">
        <v>3</v>
      </c>
      <c r="BH350">
        <v>2212</v>
      </c>
      <c r="BI350">
        <f>($BH$384-$BH$381)/200</f>
        <v>0.125</v>
      </c>
    </row>
    <row r="351" spans="1:61" x14ac:dyDescent="0.25">
      <c r="A351">
        <v>350</v>
      </c>
      <c r="D351">
        <v>21.574311000000009</v>
      </c>
      <c r="E351" s="2">
        <v>2</v>
      </c>
      <c r="F351">
        <v>30.026941000000008</v>
      </c>
      <c r="G351" s="5">
        <v>3</v>
      </c>
      <c r="H351">
        <v>38.336890000000004</v>
      </c>
      <c r="I351" s="3">
        <v>4</v>
      </c>
      <c r="P351">
        <v>3</v>
      </c>
      <c r="Q351" t="str">
        <f t="shared" si="6"/>
        <v>234</v>
      </c>
      <c r="R351">
        <v>1</v>
      </c>
      <c r="X351" t="s">
        <v>283</v>
      </c>
      <c r="Y351" t="s">
        <v>266</v>
      </c>
      <c r="BG351">
        <v>1</v>
      </c>
      <c r="BH351">
        <v>2221</v>
      </c>
      <c r="BI351">
        <f>($BH$385-$BH$382)/200</f>
        <v>7.0000000000000007E-2</v>
      </c>
    </row>
    <row r="352" spans="1:61" x14ac:dyDescent="0.25">
      <c r="A352">
        <v>351</v>
      </c>
      <c r="D352">
        <v>21.574311000000009</v>
      </c>
      <c r="E352" s="2">
        <v>2</v>
      </c>
      <c r="F352">
        <v>30.026941000000008</v>
      </c>
      <c r="G352" s="5">
        <v>3</v>
      </c>
      <c r="P352">
        <v>2</v>
      </c>
      <c r="Q352" t="str">
        <f t="shared" si="6"/>
        <v>23</v>
      </c>
      <c r="R352">
        <v>4</v>
      </c>
      <c r="X352" t="s">
        <v>283</v>
      </c>
      <c r="Y352" t="s">
        <v>269</v>
      </c>
      <c r="BG352">
        <v>4</v>
      </c>
      <c r="BH352">
        <v>2227</v>
      </c>
      <c r="BI352">
        <f>($BH$386-$BH$383)/200</f>
        <v>0.12</v>
      </c>
    </row>
    <row r="353" spans="1:61" x14ac:dyDescent="0.25">
      <c r="A353">
        <v>352</v>
      </c>
      <c r="D353">
        <v>21.574311000000009</v>
      </c>
      <c r="E353" s="2">
        <v>2</v>
      </c>
      <c r="F353">
        <v>30.026941000000008</v>
      </c>
      <c r="G353" s="5">
        <v>3</v>
      </c>
      <c r="P353">
        <v>2</v>
      </c>
      <c r="Q353" t="str">
        <f t="shared" si="6"/>
        <v>23</v>
      </c>
      <c r="R353">
        <v>2</v>
      </c>
      <c r="X353" t="s">
        <v>283</v>
      </c>
      <c r="Y353" t="s">
        <v>264</v>
      </c>
      <c r="BG353">
        <v>2</v>
      </c>
      <c r="BH353">
        <v>2233</v>
      </c>
      <c r="BI353">
        <f>($BH$387-$BH$384)/200</f>
        <v>7.0000000000000007E-2</v>
      </c>
    </row>
    <row r="354" spans="1:61" x14ac:dyDescent="0.25">
      <c r="A354">
        <v>353</v>
      </c>
      <c r="D354">
        <v>21.574311000000009</v>
      </c>
      <c r="E354" s="2">
        <v>2</v>
      </c>
      <c r="F354">
        <v>30.026941000000008</v>
      </c>
      <c r="G354" s="5">
        <v>3</v>
      </c>
      <c r="P354">
        <v>2</v>
      </c>
      <c r="Q354" t="str">
        <f t="shared" si="6"/>
        <v>23</v>
      </c>
      <c r="R354" t="s">
        <v>234</v>
      </c>
      <c r="X354" t="s">
        <v>283</v>
      </c>
      <c r="Y354" t="s">
        <v>265</v>
      </c>
      <c r="BG354" t="s">
        <v>234</v>
      </c>
      <c r="BH354">
        <v>2239</v>
      </c>
      <c r="BI354">
        <f>($BH$388-$BH$385)/200</f>
        <v>0.12</v>
      </c>
    </row>
    <row r="355" spans="1:61" x14ac:dyDescent="0.25">
      <c r="A355">
        <v>354</v>
      </c>
      <c r="D355">
        <v>21.574311000000009</v>
      </c>
      <c r="E355" s="2">
        <v>2</v>
      </c>
      <c r="F355">
        <v>30.026941000000008</v>
      </c>
      <c r="G355" s="5">
        <v>3</v>
      </c>
      <c r="P355">
        <v>2</v>
      </c>
      <c r="Q355" t="str">
        <f t="shared" si="6"/>
        <v>23</v>
      </c>
      <c r="R355">
        <v>1</v>
      </c>
      <c r="X355" t="s">
        <v>283</v>
      </c>
      <c r="Y355" t="s">
        <v>266</v>
      </c>
      <c r="AB355" t="s">
        <v>283</v>
      </c>
      <c r="AC355" t="str">
        <f>CONCATENATE($R355,$R356,$R357,$R358)</f>
        <v>1423</v>
      </c>
      <c r="BG355">
        <v>1</v>
      </c>
      <c r="BH355">
        <v>2247</v>
      </c>
      <c r="BI355">
        <f>($BH$389-$BH$386)/200</f>
        <v>0.08</v>
      </c>
    </row>
    <row r="356" spans="1:61" x14ac:dyDescent="0.25">
      <c r="A356">
        <v>355</v>
      </c>
      <c r="D356">
        <v>21.574311000000009</v>
      </c>
      <c r="E356" s="2">
        <v>2</v>
      </c>
      <c r="F356">
        <v>30.026941000000008</v>
      </c>
      <c r="G356" s="5">
        <v>3</v>
      </c>
      <c r="P356">
        <v>2</v>
      </c>
      <c r="Q356" t="str">
        <f t="shared" si="6"/>
        <v>23</v>
      </c>
      <c r="R356">
        <v>4</v>
      </c>
      <c r="X356" t="s">
        <v>281</v>
      </c>
      <c r="Y356">
        <v>4234</v>
      </c>
      <c r="BG356">
        <v>4</v>
      </c>
      <c r="BH356">
        <v>2255</v>
      </c>
      <c r="BI356">
        <f>($BH$390-$BH$387)/200</f>
        <v>0.125</v>
      </c>
    </row>
    <row r="357" spans="1:61" x14ac:dyDescent="0.25">
      <c r="A357">
        <v>356</v>
      </c>
      <c r="D357">
        <v>21.574311000000009</v>
      </c>
      <c r="E357" s="2">
        <v>2</v>
      </c>
      <c r="F357">
        <v>30.026941000000008</v>
      </c>
      <c r="G357" s="5">
        <v>3</v>
      </c>
      <c r="P357">
        <v>2</v>
      </c>
      <c r="Q357" t="str">
        <f t="shared" si="6"/>
        <v>23</v>
      </c>
      <c r="R357">
        <v>2</v>
      </c>
      <c r="X357" t="s">
        <v>282</v>
      </c>
      <c r="Y357">
        <v>2341</v>
      </c>
      <c r="BG357">
        <v>2</v>
      </c>
      <c r="BH357">
        <v>2264</v>
      </c>
      <c r="BI357">
        <f>($BH$391-$BH$388)/200</f>
        <v>7.4999999999999997E-2</v>
      </c>
    </row>
    <row r="358" spans="1:61" x14ac:dyDescent="0.25">
      <c r="A358">
        <v>357</v>
      </c>
      <c r="D358">
        <v>21.574311000000009</v>
      </c>
      <c r="E358" s="2">
        <v>2</v>
      </c>
      <c r="F358">
        <v>30.026941000000008</v>
      </c>
      <c r="G358" s="5">
        <v>3</v>
      </c>
      <c r="P358">
        <v>2</v>
      </c>
      <c r="Q358" t="str">
        <f t="shared" si="6"/>
        <v>23</v>
      </c>
      <c r="R358">
        <v>3</v>
      </c>
      <c r="X358" t="s">
        <v>282</v>
      </c>
      <c r="Y358">
        <v>3412</v>
      </c>
      <c r="BG358">
        <v>3</v>
      </c>
      <c r="BH358">
        <v>2268</v>
      </c>
      <c r="BI358">
        <f>($BH$392-$BH$389)/200</f>
        <v>0.105</v>
      </c>
    </row>
    <row r="359" spans="1:61" x14ac:dyDescent="0.25">
      <c r="A359">
        <v>358</v>
      </c>
      <c r="B359">
        <v>15.311177000000001</v>
      </c>
      <c r="C359" s="4">
        <v>1</v>
      </c>
      <c r="D359">
        <v>21.574311000000009</v>
      </c>
      <c r="E359" s="2">
        <v>2</v>
      </c>
      <c r="F359">
        <v>30.026941000000008</v>
      </c>
      <c r="G359" s="5">
        <v>3</v>
      </c>
      <c r="P359">
        <v>3</v>
      </c>
      <c r="Q359" t="str">
        <f t="shared" si="6"/>
        <v>123</v>
      </c>
      <c r="R359" t="s">
        <v>22</v>
      </c>
      <c r="X359" t="s">
        <v>282</v>
      </c>
      <c r="Y359">
        <v>4123</v>
      </c>
      <c r="BG359" t="s">
        <v>22</v>
      </c>
      <c r="BH359">
        <v>2275</v>
      </c>
      <c r="BI359">
        <f>($BH$393-$BH$390)/200</f>
        <v>0.06</v>
      </c>
    </row>
    <row r="360" spans="1:61" x14ac:dyDescent="0.25">
      <c r="A360">
        <v>359</v>
      </c>
      <c r="B360">
        <v>15.346016000000006</v>
      </c>
      <c r="C360" s="4">
        <v>1</v>
      </c>
      <c r="D360">
        <v>21.533147000000007</v>
      </c>
      <c r="E360" s="2">
        <v>2</v>
      </c>
      <c r="F360">
        <v>30.026941000000008</v>
      </c>
      <c r="G360" s="5">
        <v>3</v>
      </c>
      <c r="P360">
        <v>3</v>
      </c>
      <c r="Q360" t="str">
        <f t="shared" si="6"/>
        <v>123</v>
      </c>
      <c r="R360" t="s">
        <v>22</v>
      </c>
      <c r="X360" t="s">
        <v>281</v>
      </c>
      <c r="Y360" t="s">
        <v>263</v>
      </c>
      <c r="BG360" t="s">
        <v>22</v>
      </c>
      <c r="BH360">
        <v>2277</v>
      </c>
      <c r="BI360">
        <f>($BH$394-$BH$391)/200</f>
        <v>0.115</v>
      </c>
    </row>
    <row r="361" spans="1:61" x14ac:dyDescent="0.25">
      <c r="A361">
        <v>360</v>
      </c>
      <c r="B361">
        <v>15.346016000000006</v>
      </c>
      <c r="C361" s="4">
        <v>1</v>
      </c>
      <c r="F361">
        <v>30.026941000000008</v>
      </c>
      <c r="G361" s="5">
        <v>3</v>
      </c>
      <c r="P361">
        <v>2</v>
      </c>
      <c r="Q361" t="str">
        <f t="shared" si="6"/>
        <v>13</v>
      </c>
      <c r="R361">
        <v>2</v>
      </c>
      <c r="X361" t="s">
        <v>283</v>
      </c>
      <c r="Y361" t="s">
        <v>264</v>
      </c>
      <c r="AB361" t="s">
        <v>285</v>
      </c>
      <c r="AC361" t="str">
        <f>CONCATENATE($R361,$R362,$R363,$R364)</f>
        <v>2413</v>
      </c>
      <c r="BG361">
        <v>2</v>
      </c>
      <c r="BH361">
        <v>2278</v>
      </c>
      <c r="BI361">
        <f>($BH$395-$BH$392)/200</f>
        <v>8.5000000000000006E-2</v>
      </c>
    </row>
    <row r="362" spans="1:61" x14ac:dyDescent="0.25">
      <c r="A362">
        <v>361</v>
      </c>
      <c r="B362">
        <v>15.346016000000006</v>
      </c>
      <c r="C362" s="4">
        <v>1</v>
      </c>
      <c r="F362">
        <v>30.026941000000008</v>
      </c>
      <c r="G362" s="5">
        <v>3</v>
      </c>
      <c r="P362">
        <v>2</v>
      </c>
      <c r="Q362" t="str">
        <f t="shared" si="6"/>
        <v>13</v>
      </c>
      <c r="R362">
        <v>4</v>
      </c>
      <c r="X362" t="s">
        <v>283</v>
      </c>
      <c r="Y362" t="s">
        <v>265</v>
      </c>
      <c r="BG362">
        <v>4</v>
      </c>
      <c r="BH362">
        <v>2285</v>
      </c>
      <c r="BI362">
        <f>($BH$396-$BH$393)/200</f>
        <v>0.13500000000000001</v>
      </c>
    </row>
    <row r="363" spans="1:61" x14ac:dyDescent="0.25">
      <c r="A363">
        <v>362</v>
      </c>
      <c r="B363">
        <v>15.346016000000006</v>
      </c>
      <c r="C363" s="4">
        <v>1</v>
      </c>
      <c r="F363">
        <v>30.026941000000008</v>
      </c>
      <c r="G363" s="5">
        <v>3</v>
      </c>
      <c r="P363">
        <v>2</v>
      </c>
      <c r="Q363" t="str">
        <f t="shared" si="6"/>
        <v>13</v>
      </c>
      <c r="R363">
        <v>1</v>
      </c>
      <c r="X363" t="s">
        <v>283</v>
      </c>
      <c r="Y363" t="s">
        <v>266</v>
      </c>
      <c r="BG363">
        <v>1</v>
      </c>
      <c r="BH363">
        <v>2293</v>
      </c>
      <c r="BI363">
        <f>($BH$397-$BH$394)/200</f>
        <v>7.4999999999999997E-2</v>
      </c>
    </row>
    <row r="364" spans="1:61" x14ac:dyDescent="0.25">
      <c r="A364">
        <v>363</v>
      </c>
      <c r="B364">
        <v>15.346016000000006</v>
      </c>
      <c r="C364" s="4">
        <v>1</v>
      </c>
      <c r="F364">
        <v>30.026941000000008</v>
      </c>
      <c r="G364" s="5">
        <v>3</v>
      </c>
      <c r="H364">
        <v>23.731618000000005</v>
      </c>
      <c r="I364" s="3">
        <v>4</v>
      </c>
      <c r="P364">
        <v>3</v>
      </c>
      <c r="Q364" t="str">
        <f t="shared" si="6"/>
        <v>134</v>
      </c>
      <c r="R364">
        <v>3</v>
      </c>
      <c r="X364" t="s">
        <v>283</v>
      </c>
      <c r="Y364" t="s">
        <v>269</v>
      </c>
      <c r="BG364">
        <v>3</v>
      </c>
      <c r="BH364">
        <v>2301</v>
      </c>
      <c r="BI364">
        <f>($BH$398-$BH$395)/200</f>
        <v>0.115</v>
      </c>
    </row>
    <row r="365" spans="1:61" x14ac:dyDescent="0.25">
      <c r="A365">
        <v>364</v>
      </c>
      <c r="B365">
        <v>15.346016000000006</v>
      </c>
      <c r="C365" s="4">
        <v>1</v>
      </c>
      <c r="F365">
        <v>30.026941000000008</v>
      </c>
      <c r="G365" s="5">
        <v>3</v>
      </c>
      <c r="H365">
        <v>23.731618000000005</v>
      </c>
      <c r="I365" s="3">
        <v>4</v>
      </c>
      <c r="P365">
        <v>3</v>
      </c>
      <c r="Q365" t="str">
        <f t="shared" si="6"/>
        <v>134</v>
      </c>
      <c r="R365">
        <v>2</v>
      </c>
      <c r="X365" t="s">
        <v>283</v>
      </c>
      <c r="Y365" t="s">
        <v>264</v>
      </c>
      <c r="BG365">
        <v>2</v>
      </c>
      <c r="BH365">
        <v>2303</v>
      </c>
      <c r="BI365">
        <f>($BH$399-$BH$396)/200</f>
        <v>0.08</v>
      </c>
    </row>
    <row r="366" spans="1:61" x14ac:dyDescent="0.25">
      <c r="A366">
        <v>365</v>
      </c>
      <c r="B366">
        <v>15.346016000000006</v>
      </c>
      <c r="C366" s="4">
        <v>1</v>
      </c>
      <c r="F366">
        <v>30.026941000000008</v>
      </c>
      <c r="G366" s="5">
        <v>3</v>
      </c>
      <c r="H366">
        <v>23.731618000000005</v>
      </c>
      <c r="I366" s="3">
        <v>4</v>
      </c>
      <c r="P366">
        <v>3</v>
      </c>
      <c r="Q366" t="str">
        <f t="shared" si="6"/>
        <v>134</v>
      </c>
      <c r="R366" t="s">
        <v>233</v>
      </c>
      <c r="X366" t="s">
        <v>283</v>
      </c>
      <c r="Y366" t="s">
        <v>265</v>
      </c>
      <c r="BG366" t="s">
        <v>233</v>
      </c>
      <c r="BH366">
        <v>2311</v>
      </c>
      <c r="BI366">
        <f>($BH$400-$BH$397)/200</f>
        <v>0.125</v>
      </c>
    </row>
    <row r="367" spans="1:61" x14ac:dyDescent="0.25">
      <c r="A367">
        <v>366</v>
      </c>
      <c r="B367">
        <v>15.346016000000006</v>
      </c>
      <c r="C367" s="4">
        <v>1</v>
      </c>
      <c r="F367">
        <v>30.035714000000006</v>
      </c>
      <c r="G367" s="5">
        <v>3</v>
      </c>
      <c r="H367">
        <v>23.731618000000005</v>
      </c>
      <c r="I367" s="3">
        <v>4</v>
      </c>
      <c r="P367">
        <v>3</v>
      </c>
      <c r="Q367" t="str">
        <f t="shared" si="6"/>
        <v>134</v>
      </c>
      <c r="R367">
        <v>1</v>
      </c>
      <c r="X367" t="s">
        <v>283</v>
      </c>
      <c r="Y367" t="s">
        <v>266</v>
      </c>
      <c r="BG367">
        <v>1</v>
      </c>
      <c r="BH367">
        <v>2316</v>
      </c>
      <c r="BI367">
        <f>($BH$401-$BH$398)/200</f>
        <v>7.4999999999999997E-2</v>
      </c>
    </row>
    <row r="368" spans="1:61" x14ac:dyDescent="0.25">
      <c r="A368">
        <v>367</v>
      </c>
      <c r="B368">
        <v>15.346016000000006</v>
      </c>
      <c r="C368" s="4">
        <v>1</v>
      </c>
      <c r="F368">
        <v>30.035714000000006</v>
      </c>
      <c r="G368" s="5">
        <v>3</v>
      </c>
      <c r="H368">
        <v>23.731618000000005</v>
      </c>
      <c r="I368" s="3">
        <v>4</v>
      </c>
      <c r="P368">
        <v>3</v>
      </c>
      <c r="Q368" t="str">
        <f t="shared" si="6"/>
        <v>134</v>
      </c>
      <c r="R368">
        <v>3</v>
      </c>
      <c r="X368" t="s">
        <v>283</v>
      </c>
      <c r="Y368" t="s">
        <v>269</v>
      </c>
      <c r="BG368">
        <v>3</v>
      </c>
      <c r="BH368">
        <v>2322</v>
      </c>
      <c r="BI368">
        <f>($BH$402-$BH$399)/200</f>
        <v>0.105</v>
      </c>
    </row>
    <row r="369" spans="1:61" x14ac:dyDescent="0.25">
      <c r="A369">
        <v>368</v>
      </c>
      <c r="B369">
        <v>15.346016000000006</v>
      </c>
      <c r="C369" s="4">
        <v>1</v>
      </c>
      <c r="H369">
        <v>23.731618000000005</v>
      </c>
      <c r="I369" s="3">
        <v>4</v>
      </c>
      <c r="P369">
        <v>2</v>
      </c>
      <c r="Q369" t="str">
        <f t="shared" si="6"/>
        <v>14</v>
      </c>
      <c r="R369">
        <v>2</v>
      </c>
      <c r="X369" t="s">
        <v>283</v>
      </c>
      <c r="Y369" t="s">
        <v>264</v>
      </c>
      <c r="BG369">
        <v>2</v>
      </c>
      <c r="BH369">
        <v>2327</v>
      </c>
      <c r="BI369">
        <f>($BH$403-$BH$400)/200</f>
        <v>0.08</v>
      </c>
    </row>
    <row r="370" spans="1:61" x14ac:dyDescent="0.25">
      <c r="A370">
        <v>369</v>
      </c>
      <c r="B370">
        <v>15.311177000000001</v>
      </c>
      <c r="C370" s="4">
        <v>1</v>
      </c>
      <c r="H370">
        <v>23.731618000000005</v>
      </c>
      <c r="I370" s="3">
        <v>4</v>
      </c>
      <c r="J370">
        <v>38.582504000000007</v>
      </c>
      <c r="K370" t="s">
        <v>22</v>
      </c>
      <c r="Q370" t="str">
        <f t="shared" si="6"/>
        <v>14</v>
      </c>
      <c r="R370" t="s">
        <v>233</v>
      </c>
      <c r="X370" t="s">
        <v>283</v>
      </c>
      <c r="Y370" t="s">
        <v>265</v>
      </c>
      <c r="BG370" t="s">
        <v>233</v>
      </c>
      <c r="BH370">
        <v>2336</v>
      </c>
      <c r="BI370">
        <f>($BH$404-$BH$401)/200</f>
        <v>0.115</v>
      </c>
    </row>
    <row r="371" spans="1:61" x14ac:dyDescent="0.25">
      <c r="A371">
        <v>370</v>
      </c>
      <c r="Q371" t="str">
        <f t="shared" si="6"/>
        <v/>
      </c>
      <c r="R371">
        <v>1</v>
      </c>
      <c r="X371" t="s">
        <v>283</v>
      </c>
      <c r="Y371" t="s">
        <v>266</v>
      </c>
      <c r="AB371" t="s">
        <v>285</v>
      </c>
      <c r="AC371" t="str">
        <f>CONCATENATE($R371,$R372,$R373,$R374)</f>
        <v>1324</v>
      </c>
      <c r="BG371">
        <v>1</v>
      </c>
      <c r="BH371">
        <v>2344</v>
      </c>
      <c r="BI371">
        <f>($BH$405-$BH$402)/200</f>
        <v>0.08</v>
      </c>
    </row>
    <row r="372" spans="1:61" x14ac:dyDescent="0.25">
      <c r="A372">
        <v>371</v>
      </c>
      <c r="J372">
        <v>214.91479100000001</v>
      </c>
      <c r="K372" t="s">
        <v>22</v>
      </c>
      <c r="Q372" t="str">
        <f t="shared" si="6"/>
        <v/>
      </c>
      <c r="R372">
        <v>3</v>
      </c>
      <c r="X372" t="s">
        <v>283</v>
      </c>
      <c r="Y372" t="s">
        <v>269</v>
      </c>
      <c r="BG372">
        <v>3</v>
      </c>
      <c r="BH372">
        <v>2354</v>
      </c>
      <c r="BI372">
        <f>($BH$406-$BH$403)/200</f>
        <v>0.105</v>
      </c>
    </row>
    <row r="373" spans="1:61" x14ac:dyDescent="0.25">
      <c r="A373">
        <v>372</v>
      </c>
      <c r="F373">
        <v>24.003602000000001</v>
      </c>
      <c r="G373" s="5">
        <v>3</v>
      </c>
      <c r="P373">
        <v>1</v>
      </c>
      <c r="Q373" t="str">
        <f t="shared" si="6"/>
        <v>3</v>
      </c>
      <c r="R373">
        <v>2</v>
      </c>
      <c r="X373" t="s">
        <v>283</v>
      </c>
      <c r="Y373" t="s">
        <v>264</v>
      </c>
      <c r="BG373">
        <v>2</v>
      </c>
      <c r="BH373">
        <v>2357</v>
      </c>
      <c r="BI373">
        <f>($BH$407-$BH$404)/200</f>
        <v>7.4999999999999997E-2</v>
      </c>
    </row>
    <row r="374" spans="1:61" x14ac:dyDescent="0.25">
      <c r="A374">
        <v>373</v>
      </c>
      <c r="F374">
        <v>24.045839000000001</v>
      </c>
      <c r="G374" s="5">
        <v>3</v>
      </c>
      <c r="P374">
        <v>1</v>
      </c>
      <c r="Q374" t="str">
        <f t="shared" si="6"/>
        <v>3</v>
      </c>
      <c r="R374">
        <v>4</v>
      </c>
      <c r="X374" t="s">
        <v>283</v>
      </c>
      <c r="Y374" t="s">
        <v>265</v>
      </c>
      <c r="BG374">
        <v>4</v>
      </c>
      <c r="BH374">
        <v>2367</v>
      </c>
      <c r="BI374">
        <f>($BH$408-$BH$405)/200</f>
        <v>0.105</v>
      </c>
    </row>
    <row r="375" spans="1:61" x14ac:dyDescent="0.25">
      <c r="A375">
        <v>374</v>
      </c>
      <c r="F375">
        <v>24.045839000000001</v>
      </c>
      <c r="G375" s="5">
        <v>3</v>
      </c>
      <c r="P375">
        <v>1</v>
      </c>
      <c r="Q375" t="str">
        <f t="shared" si="6"/>
        <v>3</v>
      </c>
      <c r="R375">
        <v>1</v>
      </c>
      <c r="X375" t="s">
        <v>283</v>
      </c>
      <c r="Y375" t="s">
        <v>266</v>
      </c>
      <c r="AB375" t="s">
        <v>285</v>
      </c>
      <c r="AC375" t="str">
        <f>CONCATENATE($R375,$R376,$R377,$R378)</f>
        <v>1324</v>
      </c>
      <c r="BG375">
        <v>1</v>
      </c>
      <c r="BH375">
        <v>2377</v>
      </c>
      <c r="BI375">
        <f>($BH$409-$BH$406)/200</f>
        <v>8.5000000000000006E-2</v>
      </c>
    </row>
    <row r="376" spans="1:61" x14ac:dyDescent="0.25">
      <c r="A376">
        <v>375</v>
      </c>
      <c r="D376">
        <v>36.850671000000006</v>
      </c>
      <c r="E376" s="2">
        <v>2</v>
      </c>
      <c r="F376">
        <v>24.045839000000001</v>
      </c>
      <c r="G376" s="5">
        <v>3</v>
      </c>
      <c r="P376">
        <v>2</v>
      </c>
      <c r="Q376" t="str">
        <f t="shared" si="6"/>
        <v>23</v>
      </c>
      <c r="R376">
        <v>3</v>
      </c>
      <c r="X376" t="s">
        <v>283</v>
      </c>
      <c r="Y376" t="s">
        <v>269</v>
      </c>
      <c r="BG376">
        <v>3</v>
      </c>
      <c r="BH376">
        <v>2382</v>
      </c>
      <c r="BI376">
        <f>($BH$410-$BH$407)/200</f>
        <v>0.115</v>
      </c>
    </row>
    <row r="377" spans="1:61" x14ac:dyDescent="0.25">
      <c r="A377">
        <v>376</v>
      </c>
      <c r="D377">
        <v>36.848426000000003</v>
      </c>
      <c r="E377" s="2">
        <v>2</v>
      </c>
      <c r="F377">
        <v>24.045839000000001</v>
      </c>
      <c r="G377" s="5">
        <v>3</v>
      </c>
      <c r="P377">
        <v>2</v>
      </c>
      <c r="Q377" t="str">
        <f t="shared" si="6"/>
        <v>23</v>
      </c>
      <c r="R377">
        <v>2</v>
      </c>
      <c r="X377" t="s">
        <v>283</v>
      </c>
      <c r="Y377" t="s">
        <v>264</v>
      </c>
      <c r="BG377">
        <v>2</v>
      </c>
      <c r="BH377">
        <v>2391</v>
      </c>
      <c r="BI377">
        <f>($BH$411-$BH$408)/200</f>
        <v>8.5000000000000006E-2</v>
      </c>
    </row>
    <row r="378" spans="1:61" x14ac:dyDescent="0.25">
      <c r="A378">
        <v>377</v>
      </c>
      <c r="D378">
        <v>36.848426000000003</v>
      </c>
      <c r="E378" s="2">
        <v>2</v>
      </c>
      <c r="F378">
        <v>24.045839000000001</v>
      </c>
      <c r="G378" s="5">
        <v>3</v>
      </c>
      <c r="P378">
        <v>2</v>
      </c>
      <c r="Q378" t="str">
        <f t="shared" si="6"/>
        <v>23</v>
      </c>
      <c r="R378">
        <v>4</v>
      </c>
      <c r="X378" t="s">
        <v>283</v>
      </c>
      <c r="Y378" t="s">
        <v>265</v>
      </c>
      <c r="BG378">
        <v>4</v>
      </c>
      <c r="BH378">
        <v>2399</v>
      </c>
      <c r="BI378">
        <f>($BH$412-$BH$409)/200</f>
        <v>0.105</v>
      </c>
    </row>
    <row r="379" spans="1:61" x14ac:dyDescent="0.25">
      <c r="A379">
        <v>378</v>
      </c>
      <c r="D379">
        <v>36.848426000000003</v>
      </c>
      <c r="E379" s="2">
        <v>2</v>
      </c>
      <c r="F379">
        <v>24.045839000000001</v>
      </c>
      <c r="G379" s="5">
        <v>3</v>
      </c>
      <c r="P379">
        <v>2</v>
      </c>
      <c r="Q379" t="str">
        <f t="shared" si="6"/>
        <v>23</v>
      </c>
      <c r="R379">
        <v>1</v>
      </c>
      <c r="X379" t="s">
        <v>283</v>
      </c>
      <c r="Y379" t="s">
        <v>266</v>
      </c>
      <c r="BG379">
        <v>1</v>
      </c>
      <c r="BH379">
        <v>2404</v>
      </c>
      <c r="BI379">
        <f>($BH$413-$BH$410)/200</f>
        <v>0.08</v>
      </c>
    </row>
    <row r="380" spans="1:61" x14ac:dyDescent="0.25">
      <c r="A380">
        <v>379</v>
      </c>
      <c r="D380">
        <v>36.848426000000003</v>
      </c>
      <c r="E380" s="2">
        <v>2</v>
      </c>
      <c r="F380">
        <v>24.045839000000001</v>
      </c>
      <c r="G380" s="5">
        <v>3</v>
      </c>
      <c r="P380">
        <v>2</v>
      </c>
      <c r="Q380" t="str">
        <f t="shared" si="6"/>
        <v>23</v>
      </c>
      <c r="R380">
        <v>3</v>
      </c>
      <c r="X380" t="s">
        <v>283</v>
      </c>
      <c r="Y380" t="s">
        <v>269</v>
      </c>
      <c r="AB380" t="s">
        <v>284</v>
      </c>
      <c r="AC380" t="str">
        <f>CONCATENATE($R380,$R381,$R382,$R383)</f>
        <v>3214</v>
      </c>
      <c r="BG380">
        <v>3</v>
      </c>
      <c r="BH380">
        <v>2413</v>
      </c>
      <c r="BI380">
        <f>($BH$414-$BH$411)/200</f>
        <v>0.12</v>
      </c>
    </row>
    <row r="381" spans="1:61" x14ac:dyDescent="0.25">
      <c r="A381">
        <v>380</v>
      </c>
      <c r="D381">
        <v>36.848426000000003</v>
      </c>
      <c r="E381" s="2">
        <v>2</v>
      </c>
      <c r="F381">
        <v>24.045839000000001</v>
      </c>
      <c r="G381" s="5">
        <v>3</v>
      </c>
      <c r="P381">
        <v>2</v>
      </c>
      <c r="Q381" t="str">
        <f t="shared" si="6"/>
        <v>23</v>
      </c>
      <c r="R381">
        <v>2</v>
      </c>
      <c r="X381" t="s">
        <v>283</v>
      </c>
      <c r="Y381" t="s">
        <v>264</v>
      </c>
      <c r="BG381">
        <v>2</v>
      </c>
      <c r="BH381">
        <v>2416</v>
      </c>
      <c r="BI381">
        <f>($BH$415-$BH$412)/200</f>
        <v>0.09</v>
      </c>
    </row>
    <row r="382" spans="1:61" x14ac:dyDescent="0.25">
      <c r="A382">
        <v>381</v>
      </c>
      <c r="D382">
        <v>36.848426000000003</v>
      </c>
      <c r="E382" s="2">
        <v>2</v>
      </c>
      <c r="F382">
        <v>24.045839000000001</v>
      </c>
      <c r="G382" s="5">
        <v>3</v>
      </c>
      <c r="P382">
        <v>2</v>
      </c>
      <c r="Q382" t="str">
        <f t="shared" si="6"/>
        <v>23</v>
      </c>
      <c r="R382">
        <v>1</v>
      </c>
      <c r="X382" t="s">
        <v>283</v>
      </c>
      <c r="Y382" t="s">
        <v>265</v>
      </c>
      <c r="BG382">
        <v>1</v>
      </c>
      <c r="BH382">
        <v>2428</v>
      </c>
      <c r="BI382">
        <f>($BH$416-$BH$413)/200</f>
        <v>0.13</v>
      </c>
    </row>
    <row r="383" spans="1:61" x14ac:dyDescent="0.25">
      <c r="A383">
        <v>382</v>
      </c>
      <c r="D383">
        <v>36.848426000000003</v>
      </c>
      <c r="E383" s="2">
        <v>2</v>
      </c>
      <c r="F383">
        <v>24.045839000000001</v>
      </c>
      <c r="G383" s="5">
        <v>3</v>
      </c>
      <c r="P383">
        <v>2</v>
      </c>
      <c r="Q383" t="str">
        <f t="shared" si="6"/>
        <v>23</v>
      </c>
      <c r="R383">
        <v>4</v>
      </c>
      <c r="X383" t="s">
        <v>283</v>
      </c>
      <c r="Y383" t="s">
        <v>266</v>
      </c>
      <c r="BG383">
        <v>4</v>
      </c>
      <c r="BH383">
        <v>2429</v>
      </c>
      <c r="BI383">
        <f>($BH$417-$BH$414)/200</f>
        <v>8.5000000000000006E-2</v>
      </c>
    </row>
    <row r="384" spans="1:61" x14ac:dyDescent="0.25">
      <c r="A384">
        <v>383</v>
      </c>
      <c r="D384">
        <v>36.848426000000003</v>
      </c>
      <c r="E384" s="2">
        <v>2</v>
      </c>
      <c r="F384">
        <v>24.045839000000001</v>
      </c>
      <c r="G384" s="5">
        <v>3</v>
      </c>
      <c r="P384">
        <v>2</v>
      </c>
      <c r="Q384" t="str">
        <f t="shared" si="6"/>
        <v>23</v>
      </c>
      <c r="R384">
        <v>2</v>
      </c>
      <c r="X384" t="s">
        <v>283</v>
      </c>
      <c r="Y384" t="s">
        <v>269</v>
      </c>
      <c r="AB384" t="s">
        <v>283</v>
      </c>
      <c r="AC384" t="str">
        <f>CONCATENATE($R384,$R385,$R386,$R387)</f>
        <v>2314</v>
      </c>
      <c r="BG384">
        <v>2</v>
      </c>
      <c r="BH384">
        <v>2441</v>
      </c>
      <c r="BI384">
        <f>($BH$418-$BH$415)/200</f>
        <v>0.13</v>
      </c>
    </row>
    <row r="385" spans="1:61" x14ac:dyDescent="0.25">
      <c r="A385">
        <v>384</v>
      </c>
      <c r="D385">
        <v>36.848426000000003</v>
      </c>
      <c r="E385" s="2">
        <v>2</v>
      </c>
      <c r="F385">
        <v>24.045839000000001</v>
      </c>
      <c r="G385" s="5">
        <v>3</v>
      </c>
      <c r="P385">
        <v>2</v>
      </c>
      <c r="Q385" t="str">
        <f t="shared" si="6"/>
        <v>23</v>
      </c>
      <c r="R385">
        <v>3</v>
      </c>
      <c r="X385" t="s">
        <v>283</v>
      </c>
      <c r="Y385" t="s">
        <v>264</v>
      </c>
      <c r="BG385">
        <v>3</v>
      </c>
      <c r="BH385">
        <v>2442</v>
      </c>
      <c r="BI385">
        <f>($BH$419-$BH$416)/200</f>
        <v>9.5000000000000001E-2</v>
      </c>
    </row>
    <row r="386" spans="1:61" x14ac:dyDescent="0.25">
      <c r="A386">
        <v>385</v>
      </c>
      <c r="D386">
        <v>36.848426000000003</v>
      </c>
      <c r="E386" s="2">
        <v>2</v>
      </c>
      <c r="F386">
        <v>24.045839000000001</v>
      </c>
      <c r="G386" s="5">
        <v>3</v>
      </c>
      <c r="P386">
        <v>2</v>
      </c>
      <c r="Q386" t="str">
        <f t="shared" ref="Q386:Q449" si="7">CONCATENATE(C386,E386,G386,I386)</f>
        <v>23</v>
      </c>
      <c r="R386">
        <v>1</v>
      </c>
      <c r="X386" t="s">
        <v>283</v>
      </c>
      <c r="Y386" t="s">
        <v>265</v>
      </c>
      <c r="BG386">
        <v>1</v>
      </c>
      <c r="BH386">
        <v>2453</v>
      </c>
      <c r="BI386">
        <f>($BH$420-$BH$417)/200</f>
        <v>0.13500000000000001</v>
      </c>
    </row>
    <row r="387" spans="1:61" x14ac:dyDescent="0.25">
      <c r="A387">
        <v>386</v>
      </c>
      <c r="D387">
        <v>36.848426000000003</v>
      </c>
      <c r="E387" s="2">
        <v>2</v>
      </c>
      <c r="F387">
        <v>24.045839000000001</v>
      </c>
      <c r="G387" s="5">
        <v>3</v>
      </c>
      <c r="P387">
        <v>2</v>
      </c>
      <c r="Q387" t="str">
        <f t="shared" si="7"/>
        <v>23</v>
      </c>
      <c r="R387">
        <v>4</v>
      </c>
      <c r="X387" t="s">
        <v>283</v>
      </c>
      <c r="Y387" t="s">
        <v>266</v>
      </c>
      <c r="BG387">
        <v>4</v>
      </c>
      <c r="BH387">
        <v>2455</v>
      </c>
      <c r="BI387">
        <f>($BH$421-$BH$418)/200</f>
        <v>0.1</v>
      </c>
    </row>
    <row r="388" spans="1:61" x14ac:dyDescent="0.25">
      <c r="A388">
        <v>387</v>
      </c>
      <c r="D388">
        <v>36.848426000000003</v>
      </c>
      <c r="E388" s="2">
        <v>2</v>
      </c>
      <c r="F388">
        <v>24.045839000000001</v>
      </c>
      <c r="G388" s="5">
        <v>3</v>
      </c>
      <c r="P388">
        <v>2</v>
      </c>
      <c r="Q388" t="str">
        <f t="shared" si="7"/>
        <v>23</v>
      </c>
      <c r="R388">
        <v>2</v>
      </c>
      <c r="X388" t="s">
        <v>283</v>
      </c>
      <c r="Y388" t="s">
        <v>269</v>
      </c>
      <c r="BG388">
        <v>2</v>
      </c>
      <c r="BH388">
        <v>2466</v>
      </c>
      <c r="BI388">
        <f>($BH$422-$BH$419)/200</f>
        <v>0.14000000000000001</v>
      </c>
    </row>
    <row r="389" spans="1:61" x14ac:dyDescent="0.25">
      <c r="A389">
        <v>388</v>
      </c>
      <c r="B389">
        <v>43.383239000000003</v>
      </c>
      <c r="C389" s="4">
        <v>1</v>
      </c>
      <c r="D389">
        <v>36.848426000000003</v>
      </c>
      <c r="E389" s="2">
        <v>2</v>
      </c>
      <c r="F389">
        <v>24.045839000000001</v>
      </c>
      <c r="G389" s="5">
        <v>3</v>
      </c>
      <c r="H389">
        <v>30.054128000000006</v>
      </c>
      <c r="I389" s="3">
        <v>4</v>
      </c>
      <c r="P389">
        <v>4</v>
      </c>
      <c r="Q389" t="str">
        <f t="shared" si="7"/>
        <v>1234</v>
      </c>
      <c r="R389">
        <v>3</v>
      </c>
      <c r="X389" t="s">
        <v>283</v>
      </c>
      <c r="Y389">
        <v>2314</v>
      </c>
      <c r="BG389">
        <v>3</v>
      </c>
      <c r="BH389">
        <v>2469</v>
      </c>
      <c r="BI389">
        <f>($BH$423-$BH$420)/200</f>
        <v>0.1</v>
      </c>
    </row>
    <row r="390" spans="1:61" x14ac:dyDescent="0.25">
      <c r="A390">
        <v>389</v>
      </c>
      <c r="B390">
        <v>43.422672000000006</v>
      </c>
      <c r="C390" s="4">
        <v>1</v>
      </c>
      <c r="D390">
        <v>36.848426000000003</v>
      </c>
      <c r="E390" s="2">
        <v>2</v>
      </c>
      <c r="F390">
        <v>24.003602000000001</v>
      </c>
      <c r="G390" s="5">
        <v>3</v>
      </c>
      <c r="H390">
        <v>30.076368000000002</v>
      </c>
      <c r="I390" s="3">
        <v>4</v>
      </c>
      <c r="P390">
        <v>4</v>
      </c>
      <c r="Q390" t="str">
        <f t="shared" si="7"/>
        <v>1234</v>
      </c>
      <c r="R390" t="s">
        <v>233</v>
      </c>
      <c r="BG390" t="s">
        <v>233</v>
      </c>
      <c r="BH390">
        <v>2480</v>
      </c>
    </row>
    <row r="391" spans="1:61" x14ac:dyDescent="0.25">
      <c r="A391">
        <v>390</v>
      </c>
      <c r="B391">
        <v>43.422672000000006</v>
      </c>
      <c r="C391" s="4">
        <v>1</v>
      </c>
      <c r="D391">
        <v>36.848426000000003</v>
      </c>
      <c r="E391" s="2">
        <v>2</v>
      </c>
      <c r="H391">
        <v>30.076368000000002</v>
      </c>
      <c r="I391" s="3">
        <v>4</v>
      </c>
      <c r="P391">
        <v>3</v>
      </c>
      <c r="Q391" t="str">
        <f t="shared" si="7"/>
        <v>124</v>
      </c>
      <c r="R391">
        <v>1</v>
      </c>
      <c r="BG391">
        <v>1</v>
      </c>
      <c r="BH391">
        <v>2481</v>
      </c>
    </row>
    <row r="392" spans="1:61" x14ac:dyDescent="0.25">
      <c r="A392">
        <v>391</v>
      </c>
      <c r="B392">
        <v>43.422672000000006</v>
      </c>
      <c r="C392" s="4">
        <v>1</v>
      </c>
      <c r="D392">
        <v>36.850671000000006</v>
      </c>
      <c r="E392" s="2">
        <v>2</v>
      </c>
      <c r="H392">
        <v>30.076368000000002</v>
      </c>
      <c r="I392" s="3">
        <v>4</v>
      </c>
      <c r="P392">
        <v>3</v>
      </c>
      <c r="Q392" t="str">
        <f t="shared" si="7"/>
        <v>124</v>
      </c>
      <c r="R392">
        <v>2</v>
      </c>
      <c r="AB392" t="s">
        <v>283</v>
      </c>
      <c r="AC392" t="str">
        <f>CONCATENATE($R392,$R393,$R394,$R395)</f>
        <v>2314</v>
      </c>
      <c r="BG392">
        <v>2</v>
      </c>
      <c r="BH392">
        <v>2490</v>
      </c>
    </row>
    <row r="393" spans="1:61" x14ac:dyDescent="0.25">
      <c r="A393">
        <v>392</v>
      </c>
      <c r="B393">
        <v>43.422672000000006</v>
      </c>
      <c r="C393" s="4">
        <v>1</v>
      </c>
      <c r="H393">
        <v>30.076368000000002</v>
      </c>
      <c r="I393" s="3">
        <v>4</v>
      </c>
      <c r="P393">
        <v>2</v>
      </c>
      <c r="Q393" t="str">
        <f t="shared" si="7"/>
        <v>14</v>
      </c>
      <c r="R393">
        <v>3</v>
      </c>
      <c r="BG393">
        <v>3</v>
      </c>
      <c r="BH393">
        <v>2492</v>
      </c>
    </row>
    <row r="394" spans="1:61" x14ac:dyDescent="0.25">
      <c r="A394">
        <v>393</v>
      </c>
      <c r="B394">
        <v>43.422672000000006</v>
      </c>
      <c r="C394" s="4">
        <v>1</v>
      </c>
      <c r="H394">
        <v>30.076368000000002</v>
      </c>
      <c r="I394" s="3">
        <v>4</v>
      </c>
      <c r="P394">
        <v>2</v>
      </c>
      <c r="Q394" t="str">
        <f t="shared" si="7"/>
        <v>14</v>
      </c>
      <c r="R394">
        <v>1</v>
      </c>
      <c r="BG394">
        <v>1</v>
      </c>
      <c r="BH394">
        <v>2504</v>
      </c>
    </row>
    <row r="395" spans="1:61" x14ac:dyDescent="0.25">
      <c r="A395">
        <v>394</v>
      </c>
      <c r="B395">
        <v>43.422672000000006</v>
      </c>
      <c r="C395" s="4">
        <v>1</v>
      </c>
      <c r="H395">
        <v>30.076368000000002</v>
      </c>
      <c r="I395" s="3">
        <v>4</v>
      </c>
      <c r="P395">
        <v>2</v>
      </c>
      <c r="Q395" t="str">
        <f t="shared" si="7"/>
        <v>14</v>
      </c>
      <c r="R395">
        <v>4</v>
      </c>
      <c r="BG395">
        <v>4</v>
      </c>
      <c r="BH395">
        <v>2507</v>
      </c>
    </row>
    <row r="396" spans="1:61" x14ac:dyDescent="0.25">
      <c r="A396">
        <v>395</v>
      </c>
      <c r="B396">
        <v>43.422672000000006</v>
      </c>
      <c r="C396" s="4">
        <v>1</v>
      </c>
      <c r="H396">
        <v>30.076368000000002</v>
      </c>
      <c r="I396" s="3">
        <v>4</v>
      </c>
      <c r="P396">
        <v>2</v>
      </c>
      <c r="Q396" t="str">
        <f t="shared" si="7"/>
        <v>14</v>
      </c>
      <c r="R396">
        <v>2</v>
      </c>
      <c r="AB396" t="s">
        <v>283</v>
      </c>
      <c r="AC396" t="str">
        <f>CONCATENATE($R396,$R397,$R398,$R399)</f>
        <v>2314</v>
      </c>
      <c r="BG396">
        <v>2</v>
      </c>
      <c r="BH396">
        <v>2519</v>
      </c>
    </row>
    <row r="397" spans="1:61" x14ac:dyDescent="0.25">
      <c r="A397">
        <v>396</v>
      </c>
      <c r="B397">
        <v>43.422672000000006</v>
      </c>
      <c r="C397" s="4">
        <v>1</v>
      </c>
      <c r="H397">
        <v>30.076368000000002</v>
      </c>
      <c r="I397" s="3">
        <v>4</v>
      </c>
      <c r="P397">
        <v>2</v>
      </c>
      <c r="Q397" t="str">
        <f t="shared" si="7"/>
        <v>14</v>
      </c>
      <c r="R397">
        <v>3</v>
      </c>
      <c r="BG397">
        <v>3</v>
      </c>
      <c r="BH397">
        <v>2519</v>
      </c>
    </row>
    <row r="398" spans="1:61" x14ac:dyDescent="0.25">
      <c r="A398">
        <v>397</v>
      </c>
      <c r="B398">
        <v>43.422672000000006</v>
      </c>
      <c r="C398" s="4">
        <v>1</v>
      </c>
      <c r="H398">
        <v>30.076368000000002</v>
      </c>
      <c r="I398" s="3">
        <v>4</v>
      </c>
      <c r="P398">
        <v>2</v>
      </c>
      <c r="Q398" t="str">
        <f t="shared" si="7"/>
        <v>14</v>
      </c>
      <c r="R398">
        <v>1</v>
      </c>
      <c r="BG398">
        <v>1</v>
      </c>
      <c r="BH398">
        <v>2530</v>
      </c>
    </row>
    <row r="399" spans="1:61" x14ac:dyDescent="0.25">
      <c r="A399">
        <v>398</v>
      </c>
      <c r="B399">
        <v>43.422672000000006</v>
      </c>
      <c r="C399" s="4">
        <v>1</v>
      </c>
      <c r="H399">
        <v>30.076368000000002</v>
      </c>
      <c r="I399" s="3">
        <v>4</v>
      </c>
      <c r="P399">
        <v>2</v>
      </c>
      <c r="Q399" t="str">
        <f t="shared" si="7"/>
        <v>14</v>
      </c>
      <c r="R399">
        <v>4</v>
      </c>
      <c r="BG399">
        <v>4</v>
      </c>
      <c r="BH399">
        <v>2535</v>
      </c>
    </row>
    <row r="400" spans="1:61" x14ac:dyDescent="0.25">
      <c r="A400">
        <v>399</v>
      </c>
      <c r="B400">
        <v>43.422672000000006</v>
      </c>
      <c r="C400" s="4">
        <v>1</v>
      </c>
      <c r="H400">
        <v>30.076368000000002</v>
      </c>
      <c r="I400" s="3">
        <v>4</v>
      </c>
      <c r="P400">
        <v>2</v>
      </c>
      <c r="Q400" t="str">
        <f t="shared" si="7"/>
        <v>14</v>
      </c>
      <c r="R400">
        <v>2</v>
      </c>
      <c r="AB400" t="s">
        <v>283</v>
      </c>
      <c r="AC400" t="str">
        <f>CONCATENATE($R400,$R401,$R402,$R403)</f>
        <v>2314</v>
      </c>
      <c r="BG400">
        <v>2</v>
      </c>
      <c r="BH400">
        <v>2544</v>
      </c>
    </row>
    <row r="401" spans="1:60" x14ac:dyDescent="0.25">
      <c r="A401">
        <v>400</v>
      </c>
      <c r="B401">
        <v>43.422672000000006</v>
      </c>
      <c r="C401" s="4">
        <v>1</v>
      </c>
      <c r="H401">
        <v>30.054128000000006</v>
      </c>
      <c r="I401" s="3">
        <v>4</v>
      </c>
      <c r="P401">
        <v>2</v>
      </c>
      <c r="Q401" t="str">
        <f t="shared" si="7"/>
        <v>14</v>
      </c>
      <c r="R401">
        <v>3</v>
      </c>
      <c r="BG401">
        <v>3</v>
      </c>
      <c r="BH401">
        <v>2545</v>
      </c>
    </row>
    <row r="402" spans="1:60" x14ac:dyDescent="0.25">
      <c r="A402">
        <v>401</v>
      </c>
      <c r="B402">
        <v>43.422672000000006</v>
      </c>
      <c r="C402" s="4">
        <v>1</v>
      </c>
      <c r="D402">
        <v>51.850303000000004</v>
      </c>
      <c r="E402" s="2">
        <v>2</v>
      </c>
      <c r="F402">
        <v>38.700999000000003</v>
      </c>
      <c r="G402" s="5">
        <v>3</v>
      </c>
      <c r="P402">
        <v>3</v>
      </c>
      <c r="Q402" t="str">
        <f t="shared" si="7"/>
        <v>123</v>
      </c>
      <c r="R402">
        <v>1</v>
      </c>
      <c r="BG402">
        <v>1</v>
      </c>
      <c r="BH402">
        <v>2556</v>
      </c>
    </row>
    <row r="403" spans="1:60" x14ac:dyDescent="0.25">
      <c r="A403">
        <v>402</v>
      </c>
      <c r="B403">
        <v>43.383239000000003</v>
      </c>
      <c r="C403" s="4">
        <v>1</v>
      </c>
      <c r="D403">
        <v>51.825919000000006</v>
      </c>
      <c r="E403" s="2">
        <v>2</v>
      </c>
      <c r="F403">
        <v>38.924476000000006</v>
      </c>
      <c r="G403" s="5">
        <v>3</v>
      </c>
      <c r="P403">
        <v>3</v>
      </c>
      <c r="Q403" t="str">
        <f t="shared" si="7"/>
        <v>123</v>
      </c>
      <c r="R403">
        <v>4</v>
      </c>
      <c r="BG403">
        <v>4</v>
      </c>
      <c r="BH403">
        <v>2560</v>
      </c>
    </row>
    <row r="404" spans="1:60" x14ac:dyDescent="0.25">
      <c r="A404">
        <v>403</v>
      </c>
      <c r="D404">
        <v>51.825919000000006</v>
      </c>
      <c r="E404" s="2">
        <v>2</v>
      </c>
      <c r="F404">
        <v>38.924476000000006</v>
      </c>
      <c r="G404" s="5">
        <v>3</v>
      </c>
      <c r="P404">
        <v>2</v>
      </c>
      <c r="Q404" t="str">
        <f t="shared" si="7"/>
        <v>23</v>
      </c>
      <c r="R404">
        <v>2</v>
      </c>
      <c r="AB404" t="s">
        <v>283</v>
      </c>
      <c r="AC404" t="str">
        <f>CONCATENATE($R404,$R405,$R406,$R407)</f>
        <v>2314</v>
      </c>
      <c r="BG404">
        <v>2</v>
      </c>
      <c r="BH404">
        <v>2568</v>
      </c>
    </row>
    <row r="405" spans="1:60" x14ac:dyDescent="0.25">
      <c r="A405">
        <v>404</v>
      </c>
      <c r="D405">
        <v>51.825919000000006</v>
      </c>
      <c r="E405" s="2">
        <v>2</v>
      </c>
      <c r="F405">
        <v>38.924476000000006</v>
      </c>
      <c r="G405" s="5">
        <v>3</v>
      </c>
      <c r="P405">
        <v>2</v>
      </c>
      <c r="Q405" t="str">
        <f t="shared" si="7"/>
        <v>23</v>
      </c>
      <c r="R405">
        <v>3</v>
      </c>
      <c r="BG405">
        <v>3</v>
      </c>
      <c r="BH405">
        <v>2572</v>
      </c>
    </row>
    <row r="406" spans="1:60" x14ac:dyDescent="0.25">
      <c r="A406">
        <v>405</v>
      </c>
      <c r="D406">
        <v>51.825919000000006</v>
      </c>
      <c r="E406" s="2">
        <v>2</v>
      </c>
      <c r="F406">
        <v>38.924476000000006</v>
      </c>
      <c r="G406" s="5">
        <v>3</v>
      </c>
      <c r="P406">
        <v>2</v>
      </c>
      <c r="Q406" t="str">
        <f t="shared" si="7"/>
        <v>23</v>
      </c>
      <c r="R406">
        <v>1</v>
      </c>
      <c r="BG406">
        <v>1</v>
      </c>
      <c r="BH406">
        <v>2581</v>
      </c>
    </row>
    <row r="407" spans="1:60" x14ac:dyDescent="0.25">
      <c r="A407">
        <v>406</v>
      </c>
      <c r="D407">
        <v>51.825919000000006</v>
      </c>
      <c r="E407" s="2">
        <v>2</v>
      </c>
      <c r="F407">
        <v>38.924476000000006</v>
      </c>
      <c r="G407" s="5">
        <v>3</v>
      </c>
      <c r="P407">
        <v>2</v>
      </c>
      <c r="Q407" t="str">
        <f t="shared" si="7"/>
        <v>23</v>
      </c>
      <c r="R407">
        <v>4</v>
      </c>
      <c r="BG407">
        <v>4</v>
      </c>
      <c r="BH407">
        <v>2583</v>
      </c>
    </row>
    <row r="408" spans="1:60" x14ac:dyDescent="0.25">
      <c r="A408">
        <v>407</v>
      </c>
      <c r="D408">
        <v>51.825919000000006</v>
      </c>
      <c r="E408" s="2">
        <v>2</v>
      </c>
      <c r="F408">
        <v>38.924476000000006</v>
      </c>
      <c r="G408" s="5">
        <v>3</v>
      </c>
      <c r="P408">
        <v>2</v>
      </c>
      <c r="Q408" t="str">
        <f t="shared" si="7"/>
        <v>23</v>
      </c>
      <c r="R408">
        <v>2</v>
      </c>
      <c r="AB408" t="s">
        <v>283</v>
      </c>
      <c r="AC408" t="str">
        <f>CONCATENATE($R408,$R409,$R410,$R411)</f>
        <v>2314</v>
      </c>
      <c r="BG408">
        <v>2</v>
      </c>
      <c r="BH408">
        <v>2593</v>
      </c>
    </row>
    <row r="409" spans="1:60" x14ac:dyDescent="0.25">
      <c r="A409">
        <v>408</v>
      </c>
      <c r="D409">
        <v>51.825919000000006</v>
      </c>
      <c r="E409" s="2">
        <v>2</v>
      </c>
      <c r="F409">
        <v>38.924476000000006</v>
      </c>
      <c r="G409" s="5">
        <v>3</v>
      </c>
      <c r="P409">
        <v>2</v>
      </c>
      <c r="Q409" t="str">
        <f t="shared" si="7"/>
        <v>23</v>
      </c>
      <c r="R409">
        <v>3</v>
      </c>
      <c r="BG409">
        <v>3</v>
      </c>
      <c r="BH409">
        <v>2598</v>
      </c>
    </row>
    <row r="410" spans="1:60" x14ac:dyDescent="0.25">
      <c r="A410">
        <v>409</v>
      </c>
      <c r="D410">
        <v>51.825919000000006</v>
      </c>
      <c r="E410" s="2">
        <v>2</v>
      </c>
      <c r="F410">
        <v>38.924476000000006</v>
      </c>
      <c r="G410" s="5">
        <v>3</v>
      </c>
      <c r="P410">
        <v>2</v>
      </c>
      <c r="Q410" t="str">
        <f t="shared" si="7"/>
        <v>23</v>
      </c>
      <c r="R410">
        <v>1</v>
      </c>
      <c r="BG410">
        <v>1</v>
      </c>
      <c r="BH410">
        <v>2606</v>
      </c>
    </row>
    <row r="411" spans="1:60" x14ac:dyDescent="0.25">
      <c r="A411">
        <v>410</v>
      </c>
      <c r="D411">
        <v>51.825919000000006</v>
      </c>
      <c r="E411" s="2">
        <v>2</v>
      </c>
      <c r="F411">
        <v>38.924476000000006</v>
      </c>
      <c r="G411" s="5">
        <v>3</v>
      </c>
      <c r="P411">
        <v>2</v>
      </c>
      <c r="Q411" t="str">
        <f t="shared" si="7"/>
        <v>23</v>
      </c>
      <c r="R411">
        <v>4</v>
      </c>
      <c r="BG411">
        <v>4</v>
      </c>
      <c r="BH411">
        <v>2610</v>
      </c>
    </row>
    <row r="412" spans="1:60" x14ac:dyDescent="0.25">
      <c r="A412">
        <v>411</v>
      </c>
      <c r="D412">
        <v>51.825919000000006</v>
      </c>
      <c r="E412" s="2">
        <v>2</v>
      </c>
      <c r="F412">
        <v>38.924476000000006</v>
      </c>
      <c r="G412" s="5">
        <v>3</v>
      </c>
      <c r="P412">
        <v>2</v>
      </c>
      <c r="Q412" t="str">
        <f t="shared" si="7"/>
        <v>23</v>
      </c>
      <c r="R412">
        <v>2</v>
      </c>
      <c r="AB412" t="s">
        <v>283</v>
      </c>
      <c r="AC412" t="str">
        <f>CONCATENATE($R412,$R413,$R414,$R415)</f>
        <v>2314</v>
      </c>
      <c r="BG412">
        <v>2</v>
      </c>
      <c r="BH412">
        <v>2619</v>
      </c>
    </row>
    <row r="413" spans="1:60" x14ac:dyDescent="0.25">
      <c r="A413">
        <v>412</v>
      </c>
      <c r="D413">
        <v>51.825919000000006</v>
      </c>
      <c r="E413" s="2">
        <v>2</v>
      </c>
      <c r="F413">
        <v>38.924476000000006</v>
      </c>
      <c r="G413" s="5">
        <v>3</v>
      </c>
      <c r="P413">
        <v>2</v>
      </c>
      <c r="Q413" t="str">
        <f t="shared" si="7"/>
        <v>23</v>
      </c>
      <c r="R413">
        <v>3</v>
      </c>
      <c r="BG413">
        <v>3</v>
      </c>
      <c r="BH413">
        <v>2622</v>
      </c>
    </row>
    <row r="414" spans="1:60" x14ac:dyDescent="0.25">
      <c r="A414">
        <v>413</v>
      </c>
      <c r="B414">
        <v>59.075736000000006</v>
      </c>
      <c r="C414" s="4">
        <v>1</v>
      </c>
      <c r="D414">
        <v>51.825919000000006</v>
      </c>
      <c r="E414" s="2">
        <v>2</v>
      </c>
      <c r="F414">
        <v>38.924476000000006</v>
      </c>
      <c r="G414" s="5">
        <v>3</v>
      </c>
      <c r="P414">
        <v>3</v>
      </c>
      <c r="Q414" t="str">
        <f t="shared" si="7"/>
        <v>123</v>
      </c>
      <c r="R414">
        <v>1</v>
      </c>
      <c r="BG414">
        <v>1</v>
      </c>
      <c r="BH414">
        <v>2634</v>
      </c>
    </row>
    <row r="415" spans="1:60" x14ac:dyDescent="0.25">
      <c r="A415">
        <v>414</v>
      </c>
      <c r="B415">
        <v>59.092269000000002</v>
      </c>
      <c r="C415" s="4">
        <v>1</v>
      </c>
      <c r="D415">
        <v>51.825919000000006</v>
      </c>
      <c r="E415" s="2">
        <v>2</v>
      </c>
      <c r="F415">
        <v>38.700999000000003</v>
      </c>
      <c r="G415" s="5">
        <v>3</v>
      </c>
      <c r="H415">
        <v>45.347732000000008</v>
      </c>
      <c r="I415" s="3">
        <v>4</v>
      </c>
      <c r="P415">
        <v>4</v>
      </c>
      <c r="Q415" t="str">
        <f t="shared" si="7"/>
        <v>1234</v>
      </c>
      <c r="R415">
        <v>4</v>
      </c>
      <c r="BG415">
        <v>4</v>
      </c>
      <c r="BH415">
        <v>2637</v>
      </c>
    </row>
    <row r="416" spans="1:60" x14ac:dyDescent="0.25">
      <c r="A416">
        <v>415</v>
      </c>
      <c r="B416">
        <v>59.092269000000002</v>
      </c>
      <c r="C416" s="4">
        <v>1</v>
      </c>
      <c r="D416">
        <v>51.850303000000004</v>
      </c>
      <c r="E416" s="2">
        <v>2</v>
      </c>
      <c r="F416">
        <v>38.700999000000003</v>
      </c>
      <c r="G416" s="5">
        <v>3</v>
      </c>
      <c r="H416">
        <v>45.347732000000008</v>
      </c>
      <c r="I416" s="3">
        <v>4</v>
      </c>
      <c r="P416">
        <v>4</v>
      </c>
      <c r="Q416" t="str">
        <f t="shared" si="7"/>
        <v>1234</v>
      </c>
      <c r="R416">
        <v>2</v>
      </c>
      <c r="AB416" t="s">
        <v>283</v>
      </c>
      <c r="AC416" t="str">
        <f>CONCATENATE($R416,$R417,$R418,$R419)</f>
        <v>2314</v>
      </c>
      <c r="BG416">
        <v>2</v>
      </c>
      <c r="BH416">
        <v>2648</v>
      </c>
    </row>
    <row r="417" spans="1:60" x14ac:dyDescent="0.25">
      <c r="A417">
        <v>416</v>
      </c>
      <c r="B417">
        <v>59.092269000000002</v>
      </c>
      <c r="C417" s="4">
        <v>1</v>
      </c>
      <c r="H417">
        <v>45.347732000000008</v>
      </c>
      <c r="I417" s="3">
        <v>4</v>
      </c>
      <c r="P417">
        <v>2</v>
      </c>
      <c r="Q417" t="str">
        <f t="shared" si="7"/>
        <v>14</v>
      </c>
      <c r="R417">
        <v>3</v>
      </c>
      <c r="BG417">
        <v>3</v>
      </c>
      <c r="BH417">
        <v>2651</v>
      </c>
    </row>
    <row r="418" spans="1:60" x14ac:dyDescent="0.25">
      <c r="A418">
        <v>417</v>
      </c>
      <c r="B418">
        <v>59.092269000000002</v>
      </c>
      <c r="C418" s="4">
        <v>1</v>
      </c>
      <c r="H418">
        <v>45.347732000000008</v>
      </c>
      <c r="I418" s="3">
        <v>4</v>
      </c>
      <c r="P418">
        <v>2</v>
      </c>
      <c r="Q418" t="str">
        <f t="shared" si="7"/>
        <v>14</v>
      </c>
      <c r="R418">
        <v>1</v>
      </c>
      <c r="BG418">
        <v>1</v>
      </c>
      <c r="BH418">
        <v>2663</v>
      </c>
    </row>
    <row r="419" spans="1:60" x14ac:dyDescent="0.25">
      <c r="A419">
        <v>418</v>
      </c>
      <c r="B419">
        <v>59.092269000000002</v>
      </c>
      <c r="C419" s="4">
        <v>1</v>
      </c>
      <c r="H419">
        <v>45.347732000000008</v>
      </c>
      <c r="I419" s="3">
        <v>4</v>
      </c>
      <c r="P419">
        <v>2</v>
      </c>
      <c r="Q419" t="str">
        <f t="shared" si="7"/>
        <v>14</v>
      </c>
      <c r="R419">
        <v>4</v>
      </c>
      <c r="BG419">
        <v>4</v>
      </c>
      <c r="BH419">
        <v>2667</v>
      </c>
    </row>
    <row r="420" spans="1:60" x14ac:dyDescent="0.25">
      <c r="A420">
        <v>419</v>
      </c>
      <c r="B420">
        <v>59.092269000000002</v>
      </c>
      <c r="C420" s="4">
        <v>1</v>
      </c>
      <c r="H420">
        <v>45.347732000000008</v>
      </c>
      <c r="I420" s="3">
        <v>4</v>
      </c>
      <c r="P420">
        <v>2</v>
      </c>
      <c r="Q420" t="str">
        <f t="shared" si="7"/>
        <v>14</v>
      </c>
      <c r="R420">
        <v>2</v>
      </c>
      <c r="BG420">
        <v>2</v>
      </c>
      <c r="BH420">
        <v>2678</v>
      </c>
    </row>
    <row r="421" spans="1:60" x14ac:dyDescent="0.25">
      <c r="A421">
        <v>420</v>
      </c>
      <c r="B421">
        <v>59.092269000000002</v>
      </c>
      <c r="C421" s="4">
        <v>1</v>
      </c>
      <c r="H421">
        <v>45.347732000000008</v>
      </c>
      <c r="I421" s="3">
        <v>4</v>
      </c>
      <c r="P421">
        <v>2</v>
      </c>
      <c r="Q421" t="str">
        <f t="shared" si="7"/>
        <v>14</v>
      </c>
      <c r="R421">
        <v>3</v>
      </c>
      <c r="BG421">
        <v>3</v>
      </c>
      <c r="BH421">
        <v>2683</v>
      </c>
    </row>
    <row r="422" spans="1:60" x14ac:dyDescent="0.25">
      <c r="A422">
        <v>421</v>
      </c>
      <c r="B422">
        <v>59.092269000000002</v>
      </c>
      <c r="C422" s="4">
        <v>1</v>
      </c>
      <c r="H422">
        <v>45.347732000000008</v>
      </c>
      <c r="I422" s="3">
        <v>4</v>
      </c>
      <c r="P422">
        <v>2</v>
      </c>
      <c r="Q422" t="str">
        <f t="shared" si="7"/>
        <v>14</v>
      </c>
      <c r="R422">
        <v>1</v>
      </c>
      <c r="BG422">
        <v>1</v>
      </c>
      <c r="BH422">
        <v>2695</v>
      </c>
    </row>
    <row r="423" spans="1:60" x14ac:dyDescent="0.25">
      <c r="A423">
        <v>422</v>
      </c>
      <c r="B423">
        <v>59.092269000000002</v>
      </c>
      <c r="C423" s="4">
        <v>1</v>
      </c>
      <c r="H423">
        <v>45.347732000000008</v>
      </c>
      <c r="I423" s="3">
        <v>4</v>
      </c>
      <c r="P423">
        <v>2</v>
      </c>
      <c r="Q423" t="str">
        <f t="shared" si="7"/>
        <v>14</v>
      </c>
      <c r="R423" t="s">
        <v>233</v>
      </c>
      <c r="BG423" t="s">
        <v>233</v>
      </c>
      <c r="BH423">
        <v>2698</v>
      </c>
    </row>
    <row r="424" spans="1:60" x14ac:dyDescent="0.25">
      <c r="A424">
        <v>423</v>
      </c>
      <c r="B424">
        <v>59.092269000000002</v>
      </c>
      <c r="C424" s="4">
        <v>1</v>
      </c>
      <c r="H424">
        <v>45.347732000000008</v>
      </c>
      <c r="I424" s="3">
        <v>4</v>
      </c>
      <c r="P424">
        <v>2</v>
      </c>
      <c r="Q424" t="str">
        <f t="shared" si="7"/>
        <v>14</v>
      </c>
      <c r="R424" t="s">
        <v>22</v>
      </c>
      <c r="BG424" t="s">
        <v>22</v>
      </c>
      <c r="BH424">
        <v>2702</v>
      </c>
    </row>
    <row r="425" spans="1:60" x14ac:dyDescent="0.25">
      <c r="A425">
        <v>424</v>
      </c>
      <c r="B425">
        <v>59.092269000000002</v>
      </c>
      <c r="C425" s="4">
        <v>1</v>
      </c>
      <c r="H425">
        <v>45.347732000000008</v>
      </c>
      <c r="I425" s="3">
        <v>4</v>
      </c>
      <c r="P425">
        <v>2</v>
      </c>
      <c r="Q425" t="str">
        <f t="shared" si="7"/>
        <v>14</v>
      </c>
    </row>
    <row r="426" spans="1:60" x14ac:dyDescent="0.25">
      <c r="A426">
        <v>425</v>
      </c>
      <c r="B426">
        <v>59.092269000000002</v>
      </c>
      <c r="C426" s="4">
        <v>1</v>
      </c>
      <c r="H426">
        <v>45.347732000000008</v>
      </c>
      <c r="I426" s="3">
        <v>4</v>
      </c>
      <c r="P426">
        <v>2</v>
      </c>
      <c r="Q426" t="str">
        <f t="shared" si="7"/>
        <v>14</v>
      </c>
    </row>
    <row r="427" spans="1:60" x14ac:dyDescent="0.25">
      <c r="A427">
        <v>426</v>
      </c>
      <c r="B427">
        <v>59.075736000000006</v>
      </c>
      <c r="C427" s="4">
        <v>1</v>
      </c>
      <c r="D427">
        <v>68.623962000000006</v>
      </c>
      <c r="E427" s="2">
        <v>2</v>
      </c>
      <c r="G427" s="5" t="s">
        <v>234</v>
      </c>
      <c r="L427">
        <v>54.295612000000006</v>
      </c>
      <c r="M427">
        <v>426</v>
      </c>
      <c r="P427">
        <v>3</v>
      </c>
      <c r="Q427" t="str">
        <f t="shared" si="7"/>
        <v>123D</v>
      </c>
    </row>
    <row r="428" spans="1:60" x14ac:dyDescent="0.25">
      <c r="A428">
        <v>427</v>
      </c>
      <c r="D428">
        <v>68.63166600000001</v>
      </c>
      <c r="E428" s="2">
        <v>2</v>
      </c>
      <c r="G428" s="5" t="s">
        <v>234</v>
      </c>
      <c r="L428">
        <v>54.295612000000006</v>
      </c>
      <c r="P428">
        <v>2</v>
      </c>
      <c r="Q428" t="str">
        <f t="shared" si="7"/>
        <v>23D</v>
      </c>
    </row>
    <row r="429" spans="1:60" x14ac:dyDescent="0.25">
      <c r="A429">
        <v>428</v>
      </c>
      <c r="D429">
        <v>68.63166600000001</v>
      </c>
      <c r="E429" s="2">
        <v>2</v>
      </c>
      <c r="G429" s="5" t="s">
        <v>234</v>
      </c>
      <c r="L429">
        <v>54.295612000000006</v>
      </c>
      <c r="P429">
        <v>2</v>
      </c>
      <c r="Q429" t="str">
        <f t="shared" si="7"/>
        <v>23D</v>
      </c>
    </row>
    <row r="430" spans="1:60" x14ac:dyDescent="0.25">
      <c r="A430">
        <v>429</v>
      </c>
      <c r="D430">
        <v>68.63166600000001</v>
      </c>
      <c r="E430" s="2">
        <v>2</v>
      </c>
      <c r="G430" s="5" t="s">
        <v>234</v>
      </c>
      <c r="L430">
        <v>54.295612000000006</v>
      </c>
      <c r="P430">
        <v>2</v>
      </c>
      <c r="Q430" t="str">
        <f t="shared" si="7"/>
        <v>23D</v>
      </c>
    </row>
    <row r="431" spans="1:60" x14ac:dyDescent="0.25">
      <c r="A431">
        <v>430</v>
      </c>
      <c r="D431">
        <v>68.63166600000001</v>
      </c>
      <c r="E431" s="2">
        <v>2</v>
      </c>
      <c r="G431" s="5" t="s">
        <v>234</v>
      </c>
      <c r="L431">
        <v>54.295612000000006</v>
      </c>
      <c r="P431">
        <v>2</v>
      </c>
      <c r="Q431" t="str">
        <f t="shared" si="7"/>
        <v>23D</v>
      </c>
    </row>
    <row r="432" spans="1:60" x14ac:dyDescent="0.25">
      <c r="A432">
        <v>431</v>
      </c>
      <c r="D432">
        <v>68.63166600000001</v>
      </c>
      <c r="E432" s="2">
        <v>2</v>
      </c>
      <c r="G432" s="5" t="s">
        <v>234</v>
      </c>
      <c r="L432">
        <v>54.295612000000006</v>
      </c>
      <c r="P432">
        <v>2</v>
      </c>
      <c r="Q432" t="str">
        <f t="shared" si="7"/>
        <v>23D</v>
      </c>
    </row>
    <row r="433" spans="1:17" x14ac:dyDescent="0.25">
      <c r="A433">
        <v>432</v>
      </c>
      <c r="D433">
        <v>68.63166600000001</v>
      </c>
      <c r="E433" s="2">
        <v>2</v>
      </c>
      <c r="G433" s="5" t="s">
        <v>234</v>
      </c>
      <c r="L433">
        <v>54.295612000000006</v>
      </c>
      <c r="P433">
        <v>2</v>
      </c>
      <c r="Q433" t="str">
        <f t="shared" si="7"/>
        <v>23D</v>
      </c>
    </row>
    <row r="434" spans="1:17" x14ac:dyDescent="0.25">
      <c r="A434">
        <v>433</v>
      </c>
      <c r="D434">
        <v>68.63166600000001</v>
      </c>
      <c r="E434" s="2">
        <v>2</v>
      </c>
      <c r="G434" s="5" t="s">
        <v>234</v>
      </c>
      <c r="L434">
        <v>54.295612000000006</v>
      </c>
      <c r="P434">
        <v>2</v>
      </c>
      <c r="Q434" t="str">
        <f t="shared" si="7"/>
        <v>23D</v>
      </c>
    </row>
    <row r="435" spans="1:17" x14ac:dyDescent="0.25">
      <c r="A435">
        <v>434</v>
      </c>
      <c r="D435">
        <v>68.63166600000001</v>
      </c>
      <c r="E435" s="2">
        <v>2</v>
      </c>
      <c r="G435" s="5" t="s">
        <v>234</v>
      </c>
      <c r="L435">
        <v>54.295612000000006</v>
      </c>
      <c r="P435">
        <v>2</v>
      </c>
      <c r="Q435" t="str">
        <f t="shared" si="7"/>
        <v>23D</v>
      </c>
    </row>
    <row r="436" spans="1:17" x14ac:dyDescent="0.25">
      <c r="A436">
        <v>435</v>
      </c>
      <c r="D436">
        <v>68.63166600000001</v>
      </c>
      <c r="E436" s="2">
        <v>2</v>
      </c>
      <c r="G436" s="5" t="s">
        <v>234</v>
      </c>
      <c r="L436">
        <v>54.295612000000006</v>
      </c>
      <c r="P436">
        <v>2</v>
      </c>
      <c r="Q436" t="str">
        <f t="shared" si="7"/>
        <v>23D</v>
      </c>
    </row>
    <row r="437" spans="1:17" x14ac:dyDescent="0.25">
      <c r="A437">
        <v>436</v>
      </c>
      <c r="B437">
        <v>72.956287000000003</v>
      </c>
      <c r="C437" s="4">
        <v>1</v>
      </c>
      <c r="D437">
        <v>68.63166600000001</v>
      </c>
      <c r="E437" s="2">
        <v>2</v>
      </c>
      <c r="G437" s="5" t="s">
        <v>234</v>
      </c>
      <c r="H437">
        <v>59.913162000000007</v>
      </c>
      <c r="I437" s="3">
        <v>4</v>
      </c>
      <c r="L437">
        <v>54.295612000000006</v>
      </c>
      <c r="M437">
        <v>436</v>
      </c>
      <c r="P437">
        <v>4</v>
      </c>
      <c r="Q437" t="str">
        <f t="shared" si="7"/>
        <v>123D4</v>
      </c>
    </row>
    <row r="438" spans="1:17" x14ac:dyDescent="0.25">
      <c r="A438">
        <v>437</v>
      </c>
      <c r="B438">
        <v>72.982255000000009</v>
      </c>
      <c r="C438" s="4">
        <v>1</v>
      </c>
      <c r="D438">
        <v>68.63166600000001</v>
      </c>
      <c r="E438" s="2">
        <v>2</v>
      </c>
      <c r="H438">
        <v>59.883121000000003</v>
      </c>
      <c r="I438" s="3">
        <v>4</v>
      </c>
      <c r="P438">
        <v>3</v>
      </c>
      <c r="Q438" t="str">
        <f t="shared" si="7"/>
        <v>124</v>
      </c>
    </row>
    <row r="439" spans="1:17" x14ac:dyDescent="0.25">
      <c r="A439">
        <v>438</v>
      </c>
      <c r="B439">
        <v>72.982255000000009</v>
      </c>
      <c r="C439" s="4">
        <v>1</v>
      </c>
      <c r="D439">
        <v>68.63166600000001</v>
      </c>
      <c r="E439" s="2">
        <v>2</v>
      </c>
      <c r="H439">
        <v>59.883121000000003</v>
      </c>
      <c r="I439" s="3">
        <v>4</v>
      </c>
      <c r="P439">
        <v>3</v>
      </c>
      <c r="Q439" t="str">
        <f t="shared" si="7"/>
        <v>124</v>
      </c>
    </row>
    <row r="440" spans="1:17" x14ac:dyDescent="0.25">
      <c r="A440">
        <v>439</v>
      </c>
      <c r="B440">
        <v>72.982255000000009</v>
      </c>
      <c r="C440" s="4">
        <v>1</v>
      </c>
      <c r="D440">
        <v>68.623962000000006</v>
      </c>
      <c r="E440" s="2">
        <v>2</v>
      </c>
      <c r="H440">
        <v>59.883121000000003</v>
      </c>
      <c r="I440" s="3">
        <v>4</v>
      </c>
      <c r="P440">
        <v>3</v>
      </c>
      <c r="Q440" t="str">
        <f t="shared" si="7"/>
        <v>124</v>
      </c>
    </row>
    <row r="441" spans="1:17" x14ac:dyDescent="0.25">
      <c r="A441">
        <v>440</v>
      </c>
      <c r="B441">
        <v>72.982255000000009</v>
      </c>
      <c r="C441" s="4">
        <v>1</v>
      </c>
      <c r="H441">
        <v>59.883121000000003</v>
      </c>
      <c r="I441" s="3">
        <v>4</v>
      </c>
      <c r="P441">
        <v>2</v>
      </c>
      <c r="Q441" t="str">
        <f t="shared" si="7"/>
        <v>14</v>
      </c>
    </row>
    <row r="442" spans="1:17" x14ac:dyDescent="0.25">
      <c r="A442">
        <v>441</v>
      </c>
      <c r="B442">
        <v>72.982255000000009</v>
      </c>
      <c r="C442" s="4">
        <v>1</v>
      </c>
      <c r="H442">
        <v>59.883121000000003</v>
      </c>
      <c r="I442" s="3">
        <v>4</v>
      </c>
      <c r="P442">
        <v>2</v>
      </c>
      <c r="Q442" t="str">
        <f t="shared" si="7"/>
        <v>14</v>
      </c>
    </row>
    <row r="443" spans="1:17" x14ac:dyDescent="0.25">
      <c r="A443">
        <v>442</v>
      </c>
      <c r="B443">
        <v>72.982255000000009</v>
      </c>
      <c r="C443" s="4">
        <v>1</v>
      </c>
      <c r="H443">
        <v>59.883121000000003</v>
      </c>
      <c r="I443" s="3">
        <v>4</v>
      </c>
      <c r="P443">
        <v>2</v>
      </c>
      <c r="Q443" t="str">
        <f t="shared" si="7"/>
        <v>14</v>
      </c>
    </row>
    <row r="444" spans="1:17" x14ac:dyDescent="0.25">
      <c r="A444">
        <v>443</v>
      </c>
      <c r="B444">
        <v>72.982255000000009</v>
      </c>
      <c r="C444" s="4">
        <v>1</v>
      </c>
      <c r="H444">
        <v>59.883121000000003</v>
      </c>
      <c r="I444" s="3">
        <v>4</v>
      </c>
      <c r="P444">
        <v>2</v>
      </c>
      <c r="Q444" t="str">
        <f t="shared" si="7"/>
        <v>14</v>
      </c>
    </row>
    <row r="445" spans="1:17" x14ac:dyDescent="0.25">
      <c r="A445">
        <v>444</v>
      </c>
      <c r="B445">
        <v>72.982255000000009</v>
      </c>
      <c r="C445" s="4">
        <v>1</v>
      </c>
      <c r="H445">
        <v>59.883121000000003</v>
      </c>
      <c r="I445" s="3">
        <v>4</v>
      </c>
      <c r="P445">
        <v>2</v>
      </c>
      <c r="Q445" t="str">
        <f t="shared" si="7"/>
        <v>14</v>
      </c>
    </row>
    <row r="446" spans="1:17" x14ac:dyDescent="0.25">
      <c r="A446">
        <v>445</v>
      </c>
      <c r="B446">
        <v>72.982255000000009</v>
      </c>
      <c r="C446" s="4">
        <v>1</v>
      </c>
      <c r="H446">
        <v>59.883121000000003</v>
      </c>
      <c r="I446" s="3">
        <v>4</v>
      </c>
      <c r="P446">
        <v>2</v>
      </c>
      <c r="Q446" t="str">
        <f t="shared" si="7"/>
        <v>14</v>
      </c>
    </row>
    <row r="447" spans="1:17" x14ac:dyDescent="0.25">
      <c r="A447">
        <v>446</v>
      </c>
      <c r="B447">
        <v>72.982255000000009</v>
      </c>
      <c r="C447" s="4">
        <v>1</v>
      </c>
      <c r="H447">
        <v>59.883121000000003</v>
      </c>
      <c r="I447" s="3">
        <v>4</v>
      </c>
      <c r="P447">
        <v>2</v>
      </c>
      <c r="Q447" t="str">
        <f t="shared" si="7"/>
        <v>14</v>
      </c>
    </row>
    <row r="448" spans="1:17" x14ac:dyDescent="0.25">
      <c r="A448">
        <v>447</v>
      </c>
      <c r="B448">
        <v>72.982255000000009</v>
      </c>
      <c r="C448" s="4">
        <v>1</v>
      </c>
      <c r="H448">
        <v>59.883121000000003</v>
      </c>
      <c r="I448" s="3">
        <v>4</v>
      </c>
      <c r="P448">
        <v>2</v>
      </c>
      <c r="Q448" t="str">
        <f t="shared" si="7"/>
        <v>14</v>
      </c>
    </row>
    <row r="449" spans="1:17" x14ac:dyDescent="0.25">
      <c r="A449">
        <v>448</v>
      </c>
      <c r="B449">
        <v>72.982255000000009</v>
      </c>
      <c r="C449" s="4">
        <v>1</v>
      </c>
      <c r="H449">
        <v>59.913162000000007</v>
      </c>
      <c r="I449" s="3">
        <v>4</v>
      </c>
      <c r="P449">
        <v>2</v>
      </c>
      <c r="Q449" t="str">
        <f t="shared" si="7"/>
        <v>14</v>
      </c>
    </row>
    <row r="450" spans="1:17" x14ac:dyDescent="0.25">
      <c r="A450">
        <v>449</v>
      </c>
      <c r="B450">
        <v>72.982255000000009</v>
      </c>
      <c r="C450" s="4">
        <v>1</v>
      </c>
      <c r="F450">
        <v>69.361526000000012</v>
      </c>
      <c r="G450" s="5">
        <v>3</v>
      </c>
      <c r="P450">
        <v>2</v>
      </c>
      <c r="Q450" t="str">
        <f t="shared" ref="Q450:Q513" si="8">CONCATENATE(C450,E450,G450,I450)</f>
        <v>13</v>
      </c>
    </row>
    <row r="451" spans="1:17" x14ac:dyDescent="0.25">
      <c r="A451">
        <v>450</v>
      </c>
      <c r="B451">
        <v>72.982255000000009</v>
      </c>
      <c r="C451" s="4">
        <v>1</v>
      </c>
      <c r="F451">
        <v>69.422696000000002</v>
      </c>
      <c r="G451" s="5">
        <v>3</v>
      </c>
      <c r="P451">
        <v>2</v>
      </c>
      <c r="Q451" t="str">
        <f t="shared" si="8"/>
        <v>13</v>
      </c>
    </row>
    <row r="452" spans="1:17" x14ac:dyDescent="0.25">
      <c r="A452">
        <v>451</v>
      </c>
      <c r="B452">
        <v>72.982255000000009</v>
      </c>
      <c r="C452" s="4">
        <v>1</v>
      </c>
      <c r="F452">
        <v>69.422696000000002</v>
      </c>
      <c r="G452" s="5">
        <v>3</v>
      </c>
      <c r="P452">
        <v>2</v>
      </c>
      <c r="Q452" t="str">
        <f t="shared" si="8"/>
        <v>13</v>
      </c>
    </row>
    <row r="453" spans="1:17" x14ac:dyDescent="0.25">
      <c r="A453">
        <v>452</v>
      </c>
      <c r="B453">
        <v>72.956287000000003</v>
      </c>
      <c r="C453" s="4">
        <v>1</v>
      </c>
      <c r="D453">
        <v>79.090151000000006</v>
      </c>
      <c r="E453" s="2">
        <v>2</v>
      </c>
      <c r="F453">
        <v>69.422696000000002</v>
      </c>
      <c r="G453" s="5">
        <v>3</v>
      </c>
      <c r="P453">
        <v>3</v>
      </c>
      <c r="Q453" t="str">
        <f t="shared" si="8"/>
        <v>123</v>
      </c>
    </row>
    <row r="454" spans="1:17" x14ac:dyDescent="0.25">
      <c r="A454">
        <v>453</v>
      </c>
      <c r="D454">
        <v>79.112650000000002</v>
      </c>
      <c r="E454" s="2">
        <v>2</v>
      </c>
      <c r="F454">
        <v>69.422696000000002</v>
      </c>
      <c r="G454" s="5">
        <v>3</v>
      </c>
      <c r="P454">
        <v>2</v>
      </c>
      <c r="Q454" t="str">
        <f t="shared" si="8"/>
        <v>23</v>
      </c>
    </row>
    <row r="455" spans="1:17" x14ac:dyDescent="0.25">
      <c r="A455">
        <v>454</v>
      </c>
      <c r="D455">
        <v>79.112650000000002</v>
      </c>
      <c r="E455" s="2">
        <v>2</v>
      </c>
      <c r="F455">
        <v>69.422696000000002</v>
      </c>
      <c r="G455" s="5">
        <v>3</v>
      </c>
      <c r="P455">
        <v>2</v>
      </c>
      <c r="Q455" t="str">
        <f t="shared" si="8"/>
        <v>23</v>
      </c>
    </row>
    <row r="456" spans="1:17" x14ac:dyDescent="0.25">
      <c r="A456">
        <v>455</v>
      </c>
      <c r="D456">
        <v>79.112650000000002</v>
      </c>
      <c r="E456" s="2">
        <v>2</v>
      </c>
      <c r="F456">
        <v>69.422696000000002</v>
      </c>
      <c r="G456" s="5">
        <v>3</v>
      </c>
      <c r="P456">
        <v>2</v>
      </c>
      <c r="Q456" t="str">
        <f t="shared" si="8"/>
        <v>23</v>
      </c>
    </row>
    <row r="457" spans="1:17" x14ac:dyDescent="0.25">
      <c r="A457">
        <v>456</v>
      </c>
      <c r="D457">
        <v>79.112650000000002</v>
      </c>
      <c r="E457" s="2">
        <v>2</v>
      </c>
      <c r="F457">
        <v>69.422696000000002</v>
      </c>
      <c r="G457" s="5">
        <v>3</v>
      </c>
      <c r="P457">
        <v>2</v>
      </c>
      <c r="Q457" t="str">
        <f t="shared" si="8"/>
        <v>23</v>
      </c>
    </row>
    <row r="458" spans="1:17" x14ac:dyDescent="0.25">
      <c r="A458">
        <v>457</v>
      </c>
      <c r="D458">
        <v>79.112650000000002</v>
      </c>
      <c r="E458" s="2">
        <v>2</v>
      </c>
      <c r="F458">
        <v>69.422696000000002</v>
      </c>
      <c r="G458" s="5">
        <v>3</v>
      </c>
      <c r="P458">
        <v>2</v>
      </c>
      <c r="Q458" t="str">
        <f t="shared" si="8"/>
        <v>23</v>
      </c>
    </row>
    <row r="459" spans="1:17" x14ac:dyDescent="0.25">
      <c r="A459">
        <v>458</v>
      </c>
      <c r="D459">
        <v>79.112650000000002</v>
      </c>
      <c r="E459" s="2">
        <v>2</v>
      </c>
      <c r="F459">
        <v>69.422696000000002</v>
      </c>
      <c r="G459" s="5">
        <v>3</v>
      </c>
      <c r="P459">
        <v>2</v>
      </c>
      <c r="Q459" t="str">
        <f t="shared" si="8"/>
        <v>23</v>
      </c>
    </row>
    <row r="460" spans="1:17" x14ac:dyDescent="0.25">
      <c r="A460">
        <v>459</v>
      </c>
      <c r="D460">
        <v>79.112650000000002</v>
      </c>
      <c r="E460" s="2">
        <v>2</v>
      </c>
      <c r="F460">
        <v>69.422696000000002</v>
      </c>
      <c r="G460" s="5">
        <v>3</v>
      </c>
      <c r="P460">
        <v>2</v>
      </c>
      <c r="Q460" t="str">
        <f t="shared" si="8"/>
        <v>23</v>
      </c>
    </row>
    <row r="461" spans="1:17" x14ac:dyDescent="0.25">
      <c r="A461">
        <v>460</v>
      </c>
      <c r="D461">
        <v>79.112650000000002</v>
      </c>
      <c r="E461" s="2">
        <v>2</v>
      </c>
      <c r="F461">
        <v>69.422696000000002</v>
      </c>
      <c r="G461" s="5">
        <v>3</v>
      </c>
      <c r="P461">
        <v>2</v>
      </c>
      <c r="Q461" t="str">
        <f t="shared" si="8"/>
        <v>23</v>
      </c>
    </row>
    <row r="462" spans="1:17" x14ac:dyDescent="0.25">
      <c r="A462">
        <v>461</v>
      </c>
      <c r="B462">
        <v>82.621907000000007</v>
      </c>
      <c r="C462" s="4">
        <v>1</v>
      </c>
      <c r="D462">
        <v>79.112650000000002</v>
      </c>
      <c r="E462" s="2">
        <v>2</v>
      </c>
      <c r="F462">
        <v>69.422696000000002</v>
      </c>
      <c r="G462" s="5">
        <v>3</v>
      </c>
      <c r="P462">
        <v>3</v>
      </c>
      <c r="Q462" t="str">
        <f t="shared" si="8"/>
        <v>123</v>
      </c>
    </row>
    <row r="463" spans="1:17" x14ac:dyDescent="0.25">
      <c r="A463">
        <v>462</v>
      </c>
      <c r="B463">
        <v>82.622774000000007</v>
      </c>
      <c r="C463" s="4">
        <v>1</v>
      </c>
      <c r="D463">
        <v>79.112650000000002</v>
      </c>
      <c r="E463" s="2">
        <v>2</v>
      </c>
      <c r="F463">
        <v>69.361526000000012</v>
      </c>
      <c r="G463" s="5">
        <v>3</v>
      </c>
      <c r="P463">
        <v>3</v>
      </c>
      <c r="Q463" t="str">
        <f t="shared" si="8"/>
        <v>123</v>
      </c>
    </row>
    <row r="464" spans="1:17" x14ac:dyDescent="0.25">
      <c r="A464">
        <v>463</v>
      </c>
      <c r="B464">
        <v>82.622774000000007</v>
      </c>
      <c r="C464" s="4">
        <v>1</v>
      </c>
      <c r="D464">
        <v>79.112650000000002</v>
      </c>
      <c r="E464" s="2">
        <v>2</v>
      </c>
      <c r="P464">
        <v>2</v>
      </c>
      <c r="Q464" t="str">
        <f t="shared" si="8"/>
        <v>12</v>
      </c>
    </row>
    <row r="465" spans="1:17" x14ac:dyDescent="0.25">
      <c r="A465">
        <v>464</v>
      </c>
      <c r="B465">
        <v>82.622774000000007</v>
      </c>
      <c r="C465" s="4">
        <v>1</v>
      </c>
      <c r="D465">
        <v>79.112650000000002</v>
      </c>
      <c r="E465" s="2">
        <v>2</v>
      </c>
      <c r="H465">
        <v>74.245710000000003</v>
      </c>
      <c r="I465" s="3">
        <v>4</v>
      </c>
      <c r="P465">
        <v>3</v>
      </c>
      <c r="Q465" t="str">
        <f t="shared" si="8"/>
        <v>124</v>
      </c>
    </row>
    <row r="466" spans="1:17" x14ac:dyDescent="0.25">
      <c r="A466">
        <v>465</v>
      </c>
      <c r="B466">
        <v>82.622774000000007</v>
      </c>
      <c r="C466" s="4">
        <v>1</v>
      </c>
      <c r="D466">
        <v>79.090151000000006</v>
      </c>
      <c r="E466" s="2">
        <v>2</v>
      </c>
      <c r="H466">
        <v>74.218211000000011</v>
      </c>
      <c r="I466" s="3">
        <v>4</v>
      </c>
      <c r="P466">
        <v>3</v>
      </c>
      <c r="Q466" t="str">
        <f t="shared" si="8"/>
        <v>124</v>
      </c>
    </row>
    <row r="467" spans="1:17" x14ac:dyDescent="0.25">
      <c r="A467">
        <v>466</v>
      </c>
      <c r="B467">
        <v>82.622774000000007</v>
      </c>
      <c r="C467" s="4">
        <v>1</v>
      </c>
      <c r="D467">
        <v>78.172522999999998</v>
      </c>
      <c r="E467" s="2">
        <v>2</v>
      </c>
      <c r="H467">
        <v>74.218211000000011</v>
      </c>
      <c r="I467" s="3">
        <v>4</v>
      </c>
      <c r="P467">
        <v>3</v>
      </c>
      <c r="Q467" t="str">
        <f t="shared" si="8"/>
        <v>124</v>
      </c>
    </row>
    <row r="468" spans="1:17" x14ac:dyDescent="0.25">
      <c r="A468">
        <v>467</v>
      </c>
      <c r="B468">
        <v>82.622774000000007</v>
      </c>
      <c r="C468" s="4">
        <v>1</v>
      </c>
      <c r="D468">
        <v>78.172522999999998</v>
      </c>
      <c r="E468" s="2">
        <v>2</v>
      </c>
      <c r="H468">
        <v>74.218211000000011</v>
      </c>
      <c r="I468" s="3">
        <v>4</v>
      </c>
      <c r="P468">
        <v>3</v>
      </c>
      <c r="Q468" t="str">
        <f t="shared" si="8"/>
        <v>124</v>
      </c>
    </row>
    <row r="469" spans="1:17" x14ac:dyDescent="0.25">
      <c r="A469">
        <v>468</v>
      </c>
      <c r="B469">
        <v>82.622774000000007</v>
      </c>
      <c r="C469" s="4">
        <v>1</v>
      </c>
      <c r="H469">
        <v>74.218211000000011</v>
      </c>
      <c r="I469" s="3">
        <v>4</v>
      </c>
      <c r="P469">
        <v>2</v>
      </c>
      <c r="Q469" t="str">
        <f t="shared" si="8"/>
        <v>14</v>
      </c>
    </row>
    <row r="470" spans="1:17" x14ac:dyDescent="0.25">
      <c r="A470">
        <v>469</v>
      </c>
      <c r="B470">
        <v>82.622774000000007</v>
      </c>
      <c r="C470" s="4">
        <v>1</v>
      </c>
      <c r="H470">
        <v>74.218211000000011</v>
      </c>
      <c r="I470" s="3">
        <v>4</v>
      </c>
      <c r="P470">
        <v>2</v>
      </c>
      <c r="Q470" t="str">
        <f t="shared" si="8"/>
        <v>14</v>
      </c>
    </row>
    <row r="471" spans="1:17" x14ac:dyDescent="0.25">
      <c r="A471">
        <v>470</v>
      </c>
      <c r="B471">
        <v>82.622774000000007</v>
      </c>
      <c r="C471" s="4">
        <v>1</v>
      </c>
      <c r="H471">
        <v>74.218211000000011</v>
      </c>
      <c r="I471" s="3">
        <v>4</v>
      </c>
      <c r="P471">
        <v>2</v>
      </c>
      <c r="Q471" t="str">
        <f t="shared" si="8"/>
        <v>14</v>
      </c>
    </row>
    <row r="472" spans="1:17" x14ac:dyDescent="0.25">
      <c r="A472">
        <v>471</v>
      </c>
      <c r="B472">
        <v>82.622774000000007</v>
      </c>
      <c r="C472" s="4">
        <v>1</v>
      </c>
      <c r="H472">
        <v>74.218211000000011</v>
      </c>
      <c r="I472" s="3">
        <v>4</v>
      </c>
      <c r="P472">
        <v>2</v>
      </c>
      <c r="Q472" t="str">
        <f t="shared" si="8"/>
        <v>14</v>
      </c>
    </row>
    <row r="473" spans="1:17" x14ac:dyDescent="0.25">
      <c r="A473">
        <v>472</v>
      </c>
      <c r="B473">
        <v>82.622774000000007</v>
      </c>
      <c r="C473" s="4">
        <v>1</v>
      </c>
      <c r="H473">
        <v>74.218211000000011</v>
      </c>
      <c r="I473" s="3">
        <v>4</v>
      </c>
      <c r="P473">
        <v>2</v>
      </c>
      <c r="Q473" t="str">
        <f t="shared" si="8"/>
        <v>14</v>
      </c>
    </row>
    <row r="474" spans="1:17" x14ac:dyDescent="0.25">
      <c r="A474">
        <v>473</v>
      </c>
      <c r="B474">
        <v>82.622774000000007</v>
      </c>
      <c r="C474" s="4">
        <v>1</v>
      </c>
      <c r="H474">
        <v>74.218211000000011</v>
      </c>
      <c r="I474" s="3">
        <v>4</v>
      </c>
      <c r="P474">
        <v>2</v>
      </c>
      <c r="Q474" t="str">
        <f t="shared" si="8"/>
        <v>14</v>
      </c>
    </row>
    <row r="475" spans="1:17" x14ac:dyDescent="0.25">
      <c r="A475">
        <v>474</v>
      </c>
      <c r="B475">
        <v>82.621907000000007</v>
      </c>
      <c r="C475" s="4">
        <v>1</v>
      </c>
      <c r="H475">
        <v>74.218211000000011</v>
      </c>
      <c r="I475" s="3">
        <v>4</v>
      </c>
      <c r="P475">
        <v>2</v>
      </c>
      <c r="Q475" t="str">
        <f t="shared" si="8"/>
        <v>14</v>
      </c>
    </row>
    <row r="476" spans="1:17" x14ac:dyDescent="0.25">
      <c r="A476">
        <v>475</v>
      </c>
      <c r="F476">
        <v>80.099487000000011</v>
      </c>
      <c r="G476" s="5">
        <v>3</v>
      </c>
      <c r="H476">
        <v>74.218211000000011</v>
      </c>
      <c r="I476" s="3">
        <v>4</v>
      </c>
      <c r="P476">
        <v>2</v>
      </c>
      <c r="Q476" t="str">
        <f t="shared" si="8"/>
        <v>34</v>
      </c>
    </row>
    <row r="477" spans="1:17" x14ac:dyDescent="0.25">
      <c r="A477">
        <v>476</v>
      </c>
      <c r="D477">
        <v>91.134984000000003</v>
      </c>
      <c r="E477" s="2">
        <v>2</v>
      </c>
      <c r="F477">
        <v>80.200298000000004</v>
      </c>
      <c r="G477" s="5">
        <v>3</v>
      </c>
      <c r="H477">
        <v>74.245710000000003</v>
      </c>
      <c r="I477" s="3">
        <v>4</v>
      </c>
      <c r="P477">
        <v>3</v>
      </c>
      <c r="Q477" t="str">
        <f t="shared" si="8"/>
        <v>234</v>
      </c>
    </row>
    <row r="478" spans="1:17" x14ac:dyDescent="0.25">
      <c r="A478">
        <v>477</v>
      </c>
      <c r="D478">
        <v>91.126208000000005</v>
      </c>
      <c r="E478" s="2">
        <v>2</v>
      </c>
      <c r="F478">
        <v>80.200298000000004</v>
      </c>
      <c r="G478" s="5">
        <v>3</v>
      </c>
      <c r="P478">
        <v>2</v>
      </c>
      <c r="Q478" t="str">
        <f t="shared" si="8"/>
        <v>23</v>
      </c>
    </row>
    <row r="479" spans="1:17" x14ac:dyDescent="0.25">
      <c r="A479">
        <v>478</v>
      </c>
      <c r="D479">
        <v>91.126208000000005</v>
      </c>
      <c r="E479" s="2">
        <v>2</v>
      </c>
      <c r="F479">
        <v>80.200298000000004</v>
      </c>
      <c r="G479" s="5">
        <v>3</v>
      </c>
      <c r="P479">
        <v>2</v>
      </c>
      <c r="Q479" t="str">
        <f t="shared" si="8"/>
        <v>23</v>
      </c>
    </row>
    <row r="480" spans="1:17" x14ac:dyDescent="0.25">
      <c r="A480">
        <v>479</v>
      </c>
      <c r="D480">
        <v>91.126208000000005</v>
      </c>
      <c r="E480" s="2">
        <v>2</v>
      </c>
      <c r="F480">
        <v>80.200298000000004</v>
      </c>
      <c r="G480" s="5">
        <v>3</v>
      </c>
      <c r="P480">
        <v>2</v>
      </c>
      <c r="Q480" t="str">
        <f t="shared" si="8"/>
        <v>23</v>
      </c>
    </row>
    <row r="481" spans="1:17" x14ac:dyDescent="0.25">
      <c r="A481">
        <v>480</v>
      </c>
      <c r="D481">
        <v>91.126208000000005</v>
      </c>
      <c r="E481" s="2">
        <v>2</v>
      </c>
      <c r="F481">
        <v>80.200298000000004</v>
      </c>
      <c r="G481" s="5">
        <v>3</v>
      </c>
      <c r="P481">
        <v>2</v>
      </c>
      <c r="Q481" t="str">
        <f t="shared" si="8"/>
        <v>23</v>
      </c>
    </row>
    <row r="482" spans="1:17" x14ac:dyDescent="0.25">
      <c r="A482">
        <v>481</v>
      </c>
      <c r="D482">
        <v>91.126208000000005</v>
      </c>
      <c r="E482" s="2">
        <v>2</v>
      </c>
      <c r="F482">
        <v>80.200298000000004</v>
      </c>
      <c r="G482" s="5">
        <v>3</v>
      </c>
      <c r="P482">
        <v>2</v>
      </c>
      <c r="Q482" t="str">
        <f t="shared" si="8"/>
        <v>23</v>
      </c>
    </row>
    <row r="483" spans="1:17" x14ac:dyDescent="0.25">
      <c r="A483">
        <v>482</v>
      </c>
      <c r="D483">
        <v>91.126208000000005</v>
      </c>
      <c r="E483" s="2">
        <v>2</v>
      </c>
      <c r="F483">
        <v>80.200298000000004</v>
      </c>
      <c r="G483" s="5">
        <v>3</v>
      </c>
      <c r="P483">
        <v>2</v>
      </c>
      <c r="Q483" t="str">
        <f t="shared" si="8"/>
        <v>23</v>
      </c>
    </row>
    <row r="484" spans="1:17" x14ac:dyDescent="0.25">
      <c r="A484">
        <v>483</v>
      </c>
      <c r="D484">
        <v>91.126208000000005</v>
      </c>
      <c r="E484" s="2">
        <v>2</v>
      </c>
      <c r="F484">
        <v>80.200298000000004</v>
      </c>
      <c r="G484" s="5">
        <v>3</v>
      </c>
      <c r="P484">
        <v>2</v>
      </c>
      <c r="Q484" t="str">
        <f t="shared" si="8"/>
        <v>23</v>
      </c>
    </row>
    <row r="485" spans="1:17" x14ac:dyDescent="0.25">
      <c r="A485">
        <v>484</v>
      </c>
      <c r="D485">
        <v>91.126208000000005</v>
      </c>
      <c r="E485" s="2">
        <v>2</v>
      </c>
      <c r="F485">
        <v>80.200298000000004</v>
      </c>
      <c r="G485" s="5">
        <v>3</v>
      </c>
      <c r="P485">
        <v>2</v>
      </c>
      <c r="Q485" t="str">
        <f t="shared" si="8"/>
        <v>23</v>
      </c>
    </row>
    <row r="486" spans="1:17" x14ac:dyDescent="0.25">
      <c r="A486">
        <v>485</v>
      </c>
      <c r="D486">
        <v>91.126208000000005</v>
      </c>
      <c r="E486" s="2">
        <v>2</v>
      </c>
      <c r="F486">
        <v>80.200298000000004</v>
      </c>
      <c r="G486" s="5">
        <v>3</v>
      </c>
      <c r="P486">
        <v>2</v>
      </c>
      <c r="Q486" t="str">
        <f t="shared" si="8"/>
        <v>23</v>
      </c>
    </row>
    <row r="487" spans="1:17" x14ac:dyDescent="0.25">
      <c r="A487">
        <v>486</v>
      </c>
      <c r="B487">
        <v>98.043705000000003</v>
      </c>
      <c r="C487" s="4">
        <v>1</v>
      </c>
      <c r="D487">
        <v>91.126208000000005</v>
      </c>
      <c r="E487" s="2">
        <v>2</v>
      </c>
      <c r="F487">
        <v>80.200298000000004</v>
      </c>
      <c r="G487" s="5">
        <v>3</v>
      </c>
      <c r="P487">
        <v>3</v>
      </c>
      <c r="Q487" t="str">
        <f t="shared" si="8"/>
        <v>123</v>
      </c>
    </row>
    <row r="488" spans="1:17" x14ac:dyDescent="0.25">
      <c r="A488">
        <v>487</v>
      </c>
      <c r="B488">
        <v>97.998147000000003</v>
      </c>
      <c r="C488" s="4">
        <v>1</v>
      </c>
      <c r="D488">
        <v>91.126208000000005</v>
      </c>
      <c r="E488" s="2">
        <v>2</v>
      </c>
      <c r="F488">
        <v>80.099487000000011</v>
      </c>
      <c r="G488" s="5">
        <v>3</v>
      </c>
      <c r="P488">
        <v>3</v>
      </c>
      <c r="Q488" t="str">
        <f t="shared" si="8"/>
        <v>123</v>
      </c>
    </row>
    <row r="489" spans="1:17" x14ac:dyDescent="0.25">
      <c r="A489">
        <v>488</v>
      </c>
      <c r="B489">
        <v>97.998147000000003</v>
      </c>
      <c r="C489" s="4">
        <v>1</v>
      </c>
      <c r="D489">
        <v>91.134984000000003</v>
      </c>
      <c r="E489" s="2">
        <v>2</v>
      </c>
      <c r="F489">
        <v>80.099487000000011</v>
      </c>
      <c r="G489" s="5">
        <v>3</v>
      </c>
      <c r="H489">
        <v>86.479613000000001</v>
      </c>
      <c r="I489" s="3">
        <v>4</v>
      </c>
      <c r="P489">
        <v>4</v>
      </c>
      <c r="Q489" t="str">
        <f t="shared" si="8"/>
        <v>1234</v>
      </c>
    </row>
    <row r="490" spans="1:17" x14ac:dyDescent="0.25">
      <c r="A490">
        <v>489</v>
      </c>
      <c r="B490">
        <v>97.998147000000003</v>
      </c>
      <c r="C490" s="4">
        <v>1</v>
      </c>
      <c r="D490">
        <v>91.134984000000003</v>
      </c>
      <c r="E490" s="2">
        <v>2</v>
      </c>
      <c r="F490">
        <v>80.099487000000011</v>
      </c>
      <c r="G490" s="5">
        <v>3</v>
      </c>
      <c r="H490">
        <v>86.479613000000001</v>
      </c>
      <c r="I490" s="3">
        <v>4</v>
      </c>
      <c r="P490">
        <v>4</v>
      </c>
      <c r="Q490" t="str">
        <f t="shared" si="8"/>
        <v>1234</v>
      </c>
    </row>
    <row r="491" spans="1:17" x14ac:dyDescent="0.25">
      <c r="A491">
        <v>490</v>
      </c>
      <c r="B491">
        <v>97.998147000000003</v>
      </c>
      <c r="C491" s="4">
        <v>1</v>
      </c>
      <c r="F491">
        <v>80.099487000000011</v>
      </c>
      <c r="G491" s="5">
        <v>3</v>
      </c>
      <c r="H491">
        <v>86.528386000000012</v>
      </c>
      <c r="I491" s="3">
        <v>4</v>
      </c>
      <c r="P491">
        <v>3</v>
      </c>
      <c r="Q491" t="str">
        <f t="shared" si="8"/>
        <v>134</v>
      </c>
    </row>
    <row r="492" spans="1:17" x14ac:dyDescent="0.25">
      <c r="A492">
        <v>491</v>
      </c>
      <c r="B492">
        <v>97.998147000000003</v>
      </c>
      <c r="C492" s="4">
        <v>1</v>
      </c>
      <c r="H492">
        <v>86.528386000000012</v>
      </c>
      <c r="I492" s="3">
        <v>4</v>
      </c>
      <c r="P492">
        <v>2</v>
      </c>
      <c r="Q492" t="str">
        <f t="shared" si="8"/>
        <v>14</v>
      </c>
    </row>
    <row r="493" spans="1:17" x14ac:dyDescent="0.25">
      <c r="A493">
        <v>492</v>
      </c>
      <c r="B493">
        <v>97.998147000000003</v>
      </c>
      <c r="C493" s="4">
        <v>1</v>
      </c>
      <c r="H493">
        <v>86.528386000000012</v>
      </c>
      <c r="I493" s="3">
        <v>4</v>
      </c>
      <c r="P493">
        <v>2</v>
      </c>
      <c r="Q493" t="str">
        <f t="shared" si="8"/>
        <v>14</v>
      </c>
    </row>
    <row r="494" spans="1:17" x14ac:dyDescent="0.25">
      <c r="A494">
        <v>493</v>
      </c>
      <c r="B494">
        <v>97.998147000000003</v>
      </c>
      <c r="C494" s="4">
        <v>1</v>
      </c>
      <c r="H494">
        <v>86.528386000000012</v>
      </c>
      <c r="I494" s="3">
        <v>4</v>
      </c>
      <c r="P494">
        <v>2</v>
      </c>
      <c r="Q494" t="str">
        <f t="shared" si="8"/>
        <v>14</v>
      </c>
    </row>
    <row r="495" spans="1:17" x14ac:dyDescent="0.25">
      <c r="A495">
        <v>494</v>
      </c>
      <c r="B495">
        <v>97.998147000000003</v>
      </c>
      <c r="C495" s="4">
        <v>1</v>
      </c>
      <c r="H495">
        <v>86.528386000000012</v>
      </c>
      <c r="I495" s="3">
        <v>4</v>
      </c>
      <c r="P495">
        <v>2</v>
      </c>
      <c r="Q495" t="str">
        <f t="shared" si="8"/>
        <v>14</v>
      </c>
    </row>
    <row r="496" spans="1:17" x14ac:dyDescent="0.25">
      <c r="A496">
        <v>495</v>
      </c>
      <c r="B496">
        <v>97.998147000000003</v>
      </c>
      <c r="C496" s="4">
        <v>1</v>
      </c>
      <c r="H496">
        <v>86.528386000000012</v>
      </c>
      <c r="I496" s="3">
        <v>4</v>
      </c>
      <c r="P496">
        <v>2</v>
      </c>
      <c r="Q496" t="str">
        <f t="shared" si="8"/>
        <v>14</v>
      </c>
    </row>
    <row r="497" spans="1:17" x14ac:dyDescent="0.25">
      <c r="A497">
        <v>496</v>
      </c>
      <c r="B497">
        <v>97.998147000000003</v>
      </c>
      <c r="C497" s="4">
        <v>1</v>
      </c>
      <c r="H497">
        <v>86.528386000000012</v>
      </c>
      <c r="I497" s="3">
        <v>4</v>
      </c>
      <c r="P497">
        <v>2</v>
      </c>
      <c r="Q497" t="str">
        <f t="shared" si="8"/>
        <v>14</v>
      </c>
    </row>
    <row r="498" spans="1:17" x14ac:dyDescent="0.25">
      <c r="A498">
        <v>497</v>
      </c>
      <c r="B498">
        <v>97.998147000000003</v>
      </c>
      <c r="C498" s="4">
        <v>1</v>
      </c>
      <c r="H498">
        <v>86.528386000000012</v>
      </c>
      <c r="I498" s="3">
        <v>4</v>
      </c>
      <c r="P498">
        <v>2</v>
      </c>
      <c r="Q498" t="str">
        <f t="shared" si="8"/>
        <v>14</v>
      </c>
    </row>
    <row r="499" spans="1:17" x14ac:dyDescent="0.25">
      <c r="A499">
        <v>498</v>
      </c>
      <c r="B499">
        <v>97.998147000000003</v>
      </c>
      <c r="C499" s="4">
        <v>1</v>
      </c>
      <c r="H499">
        <v>86.528386000000012</v>
      </c>
      <c r="I499" s="3">
        <v>4</v>
      </c>
      <c r="P499">
        <v>2</v>
      </c>
      <c r="Q499" t="str">
        <f t="shared" si="8"/>
        <v>14</v>
      </c>
    </row>
    <row r="500" spans="1:17" x14ac:dyDescent="0.25">
      <c r="A500">
        <v>499</v>
      </c>
      <c r="B500">
        <v>98.043705000000003</v>
      </c>
      <c r="C500" s="4">
        <v>1</v>
      </c>
      <c r="D500">
        <v>106.53004900000001</v>
      </c>
      <c r="E500" s="2">
        <v>2</v>
      </c>
      <c r="H500">
        <v>86.479613000000001</v>
      </c>
      <c r="I500" s="3">
        <v>4</v>
      </c>
      <c r="P500">
        <v>3</v>
      </c>
      <c r="Q500" t="str">
        <f t="shared" si="8"/>
        <v>124</v>
      </c>
    </row>
    <row r="501" spans="1:17" x14ac:dyDescent="0.25">
      <c r="A501">
        <v>500</v>
      </c>
      <c r="D501">
        <v>106.55096500000001</v>
      </c>
      <c r="E501" s="2">
        <v>2</v>
      </c>
      <c r="P501">
        <v>1</v>
      </c>
      <c r="Q501" t="str">
        <f t="shared" si="8"/>
        <v>2</v>
      </c>
    </row>
    <row r="502" spans="1:17" x14ac:dyDescent="0.25">
      <c r="A502">
        <v>501</v>
      </c>
      <c r="D502">
        <v>106.55096500000001</v>
      </c>
      <c r="E502" s="2">
        <v>2</v>
      </c>
      <c r="P502">
        <v>1</v>
      </c>
      <c r="Q502" t="str">
        <f t="shared" si="8"/>
        <v>2</v>
      </c>
    </row>
    <row r="503" spans="1:17" x14ac:dyDescent="0.25">
      <c r="A503">
        <v>502</v>
      </c>
      <c r="D503">
        <v>106.55096500000001</v>
      </c>
      <c r="E503" s="2">
        <v>2</v>
      </c>
      <c r="F503">
        <v>95.482258000000002</v>
      </c>
      <c r="G503" s="5">
        <v>3</v>
      </c>
      <c r="P503">
        <v>2</v>
      </c>
      <c r="Q503" t="str">
        <f t="shared" si="8"/>
        <v>23</v>
      </c>
    </row>
    <row r="504" spans="1:17" x14ac:dyDescent="0.25">
      <c r="A504">
        <v>503</v>
      </c>
      <c r="D504">
        <v>106.55096500000001</v>
      </c>
      <c r="E504" s="2">
        <v>2</v>
      </c>
      <c r="F504">
        <v>95.575671</v>
      </c>
      <c r="G504" s="5">
        <v>3</v>
      </c>
      <c r="P504">
        <v>2</v>
      </c>
      <c r="Q504" t="str">
        <f t="shared" si="8"/>
        <v>23</v>
      </c>
    </row>
    <row r="505" spans="1:17" x14ac:dyDescent="0.25">
      <c r="A505">
        <v>504</v>
      </c>
      <c r="D505">
        <v>106.55096500000001</v>
      </c>
      <c r="E505" s="2">
        <v>2</v>
      </c>
      <c r="F505">
        <v>95.575671</v>
      </c>
      <c r="G505" s="5">
        <v>3</v>
      </c>
      <c r="P505">
        <v>2</v>
      </c>
      <c r="Q505" t="str">
        <f t="shared" si="8"/>
        <v>23</v>
      </c>
    </row>
    <row r="506" spans="1:17" x14ac:dyDescent="0.25">
      <c r="A506">
        <v>505</v>
      </c>
      <c r="D506">
        <v>106.55096500000001</v>
      </c>
      <c r="E506" s="2">
        <v>2</v>
      </c>
      <c r="F506">
        <v>95.575671</v>
      </c>
      <c r="G506" s="5">
        <v>3</v>
      </c>
      <c r="P506">
        <v>2</v>
      </c>
      <c r="Q506" t="str">
        <f t="shared" si="8"/>
        <v>23</v>
      </c>
    </row>
    <row r="507" spans="1:17" x14ac:dyDescent="0.25">
      <c r="A507">
        <v>506</v>
      </c>
      <c r="D507">
        <v>106.55096500000001</v>
      </c>
      <c r="E507" s="2">
        <v>2</v>
      </c>
      <c r="F507">
        <v>95.575671</v>
      </c>
      <c r="G507" s="5">
        <v>3</v>
      </c>
      <c r="P507">
        <v>2</v>
      </c>
      <c r="Q507" t="str">
        <f t="shared" si="8"/>
        <v>23</v>
      </c>
    </row>
    <row r="508" spans="1:17" x14ac:dyDescent="0.25">
      <c r="A508">
        <v>507</v>
      </c>
      <c r="D508">
        <v>106.55096500000001</v>
      </c>
      <c r="E508" s="2">
        <v>2</v>
      </c>
      <c r="F508">
        <v>95.575671</v>
      </c>
      <c r="G508" s="5">
        <v>3</v>
      </c>
      <c r="P508">
        <v>2</v>
      </c>
      <c r="Q508" t="str">
        <f t="shared" si="8"/>
        <v>23</v>
      </c>
    </row>
    <row r="509" spans="1:17" x14ac:dyDescent="0.25">
      <c r="A509">
        <v>508</v>
      </c>
      <c r="D509">
        <v>106.55096500000001</v>
      </c>
      <c r="E509" s="2">
        <v>2</v>
      </c>
      <c r="F509">
        <v>95.575671</v>
      </c>
      <c r="G509" s="5">
        <v>3</v>
      </c>
      <c r="P509">
        <v>2</v>
      </c>
      <c r="Q509" t="str">
        <f t="shared" si="8"/>
        <v>23</v>
      </c>
    </row>
    <row r="510" spans="1:17" x14ac:dyDescent="0.25">
      <c r="A510">
        <v>509</v>
      </c>
      <c r="D510">
        <v>106.55096500000001</v>
      </c>
      <c r="E510" s="2">
        <v>2</v>
      </c>
      <c r="F510">
        <v>95.575671</v>
      </c>
      <c r="G510" s="5">
        <v>3</v>
      </c>
      <c r="P510">
        <v>2</v>
      </c>
      <c r="Q510" t="str">
        <f t="shared" si="8"/>
        <v>23</v>
      </c>
    </row>
    <row r="511" spans="1:17" x14ac:dyDescent="0.25">
      <c r="A511">
        <v>510</v>
      </c>
      <c r="D511">
        <v>106.55096500000001</v>
      </c>
      <c r="E511" s="2">
        <v>2</v>
      </c>
      <c r="F511">
        <v>95.575671</v>
      </c>
      <c r="G511" s="5">
        <v>3</v>
      </c>
      <c r="P511">
        <v>2</v>
      </c>
      <c r="Q511" t="str">
        <f t="shared" si="8"/>
        <v>23</v>
      </c>
    </row>
    <row r="512" spans="1:17" x14ac:dyDescent="0.25">
      <c r="A512">
        <v>511</v>
      </c>
      <c r="D512">
        <v>106.53004900000001</v>
      </c>
      <c r="E512" s="2">
        <v>2</v>
      </c>
      <c r="F512">
        <v>95.575671</v>
      </c>
      <c r="G512" s="5">
        <v>3</v>
      </c>
      <c r="H512">
        <v>101.41944900000001</v>
      </c>
      <c r="I512" s="3">
        <v>4</v>
      </c>
      <c r="P512">
        <v>3</v>
      </c>
      <c r="Q512" t="str">
        <f t="shared" si="8"/>
        <v>234</v>
      </c>
    </row>
    <row r="513" spans="1:17" x14ac:dyDescent="0.25">
      <c r="A513">
        <v>512</v>
      </c>
      <c r="B513">
        <v>115.51208200000001</v>
      </c>
      <c r="C513" s="4">
        <v>1</v>
      </c>
      <c r="F513">
        <v>95.575671</v>
      </c>
      <c r="G513" s="5">
        <v>3</v>
      </c>
      <c r="H513">
        <v>101.35996300000001</v>
      </c>
      <c r="I513" s="3">
        <v>4</v>
      </c>
      <c r="P513">
        <v>3</v>
      </c>
      <c r="Q513" t="str">
        <f t="shared" si="8"/>
        <v>134</v>
      </c>
    </row>
    <row r="514" spans="1:17" x14ac:dyDescent="0.25">
      <c r="A514">
        <v>513</v>
      </c>
      <c r="B514">
        <v>115.499325</v>
      </c>
      <c r="C514" s="4">
        <v>1</v>
      </c>
      <c r="F514">
        <v>95.482258000000002</v>
      </c>
      <c r="G514" s="5">
        <v>3</v>
      </c>
      <c r="H514">
        <v>101.35996300000001</v>
      </c>
      <c r="I514" s="3">
        <v>4</v>
      </c>
      <c r="P514">
        <v>3</v>
      </c>
      <c r="Q514" t="str">
        <f t="shared" ref="Q514:Q577" si="9">CONCATENATE(C514,E514,G514,I514)</f>
        <v>134</v>
      </c>
    </row>
    <row r="515" spans="1:17" x14ac:dyDescent="0.25">
      <c r="A515">
        <v>514</v>
      </c>
      <c r="B515">
        <v>115.499325</v>
      </c>
      <c r="C515" s="4">
        <v>1</v>
      </c>
      <c r="H515">
        <v>101.35996300000001</v>
      </c>
      <c r="I515" s="3">
        <v>4</v>
      </c>
      <c r="P515">
        <v>2</v>
      </c>
      <c r="Q515" t="str">
        <f t="shared" si="9"/>
        <v>14</v>
      </c>
    </row>
    <row r="516" spans="1:17" x14ac:dyDescent="0.25">
      <c r="A516">
        <v>515</v>
      </c>
      <c r="B516">
        <v>115.499325</v>
      </c>
      <c r="C516" s="4">
        <v>1</v>
      </c>
      <c r="H516">
        <v>101.35996300000001</v>
      </c>
      <c r="I516" s="3">
        <v>4</v>
      </c>
      <c r="P516">
        <v>2</v>
      </c>
      <c r="Q516" t="str">
        <f t="shared" si="9"/>
        <v>14</v>
      </c>
    </row>
    <row r="517" spans="1:17" x14ac:dyDescent="0.25">
      <c r="A517">
        <v>516</v>
      </c>
      <c r="B517">
        <v>115.499325</v>
      </c>
      <c r="C517" s="4">
        <v>1</v>
      </c>
      <c r="H517">
        <v>101.35996300000001</v>
      </c>
      <c r="I517" s="3">
        <v>4</v>
      </c>
      <c r="P517">
        <v>2</v>
      </c>
      <c r="Q517" t="str">
        <f t="shared" si="9"/>
        <v>14</v>
      </c>
    </row>
    <row r="518" spans="1:17" x14ac:dyDescent="0.25">
      <c r="A518">
        <v>517</v>
      </c>
      <c r="B518">
        <v>115.499325</v>
      </c>
      <c r="C518" s="4">
        <v>1</v>
      </c>
      <c r="H518">
        <v>101.35996300000001</v>
      </c>
      <c r="I518" s="3">
        <v>4</v>
      </c>
      <c r="P518">
        <v>2</v>
      </c>
      <c r="Q518" t="str">
        <f t="shared" si="9"/>
        <v>14</v>
      </c>
    </row>
    <row r="519" spans="1:17" x14ac:dyDescent="0.25">
      <c r="A519">
        <v>518</v>
      </c>
      <c r="B519">
        <v>115.499325</v>
      </c>
      <c r="C519" s="4">
        <v>1</v>
      </c>
      <c r="H519">
        <v>101.35996300000001</v>
      </c>
      <c r="I519" s="3">
        <v>4</v>
      </c>
      <c r="P519">
        <v>2</v>
      </c>
      <c r="Q519" t="str">
        <f t="shared" si="9"/>
        <v>14</v>
      </c>
    </row>
    <row r="520" spans="1:17" x14ac:dyDescent="0.25">
      <c r="A520">
        <v>519</v>
      </c>
      <c r="B520">
        <v>115.499325</v>
      </c>
      <c r="C520" s="4">
        <v>1</v>
      </c>
      <c r="H520">
        <v>101.35996300000001</v>
      </c>
      <c r="I520" s="3">
        <v>4</v>
      </c>
      <c r="P520">
        <v>2</v>
      </c>
      <c r="Q520" t="str">
        <f t="shared" si="9"/>
        <v>14</v>
      </c>
    </row>
    <row r="521" spans="1:17" x14ac:dyDescent="0.25">
      <c r="A521">
        <v>520</v>
      </c>
      <c r="B521">
        <v>115.499325</v>
      </c>
      <c r="C521" s="4">
        <v>1</v>
      </c>
      <c r="H521">
        <v>101.35996300000001</v>
      </c>
      <c r="I521" s="3">
        <v>4</v>
      </c>
      <c r="P521">
        <v>2</v>
      </c>
      <c r="Q521" t="str">
        <f t="shared" si="9"/>
        <v>14</v>
      </c>
    </row>
    <row r="522" spans="1:17" x14ac:dyDescent="0.25">
      <c r="A522">
        <v>521</v>
      </c>
      <c r="B522">
        <v>115.499325</v>
      </c>
      <c r="C522" s="4">
        <v>1</v>
      </c>
      <c r="H522">
        <v>101.35996300000001</v>
      </c>
      <c r="I522" s="3">
        <v>4</v>
      </c>
      <c r="P522">
        <v>2</v>
      </c>
      <c r="Q522" t="str">
        <f t="shared" si="9"/>
        <v>14</v>
      </c>
    </row>
    <row r="523" spans="1:17" x14ac:dyDescent="0.25">
      <c r="A523">
        <v>522</v>
      </c>
      <c r="B523">
        <v>115.499325</v>
      </c>
      <c r="C523" s="4">
        <v>1</v>
      </c>
      <c r="D523">
        <v>122.99398500000001</v>
      </c>
      <c r="E523" s="2">
        <v>2</v>
      </c>
      <c r="H523">
        <v>101.35996300000001</v>
      </c>
      <c r="I523" s="3">
        <v>4</v>
      </c>
      <c r="P523">
        <v>3</v>
      </c>
      <c r="Q523" t="str">
        <f t="shared" si="9"/>
        <v>124</v>
      </c>
    </row>
    <row r="524" spans="1:17" x14ac:dyDescent="0.25">
      <c r="A524">
        <v>523</v>
      </c>
      <c r="B524">
        <v>115.499325</v>
      </c>
      <c r="C524" s="4">
        <v>1</v>
      </c>
      <c r="D524">
        <v>123.01398900000001</v>
      </c>
      <c r="E524" s="2">
        <v>2</v>
      </c>
      <c r="H524">
        <v>101.35996300000001</v>
      </c>
      <c r="I524" s="3">
        <v>4</v>
      </c>
      <c r="P524">
        <v>3</v>
      </c>
      <c r="Q524" t="str">
        <f t="shared" si="9"/>
        <v>124</v>
      </c>
    </row>
    <row r="525" spans="1:17" x14ac:dyDescent="0.25">
      <c r="A525">
        <v>524</v>
      </c>
      <c r="B525">
        <v>115.51208200000001</v>
      </c>
      <c r="C525" s="4">
        <v>1</v>
      </c>
      <c r="D525">
        <v>123.01398900000001</v>
      </c>
      <c r="E525" s="2">
        <v>2</v>
      </c>
      <c r="F525">
        <v>110.80962000000001</v>
      </c>
      <c r="G525" s="5">
        <v>3</v>
      </c>
      <c r="H525">
        <v>101.41944900000001</v>
      </c>
      <c r="I525" s="3">
        <v>4</v>
      </c>
      <c r="P525">
        <v>4</v>
      </c>
      <c r="Q525" t="str">
        <f t="shared" si="9"/>
        <v>1234</v>
      </c>
    </row>
    <row r="526" spans="1:17" x14ac:dyDescent="0.25">
      <c r="A526">
        <v>525</v>
      </c>
      <c r="D526">
        <v>123.01398900000001</v>
      </c>
      <c r="E526" s="2">
        <v>2</v>
      </c>
      <c r="F526">
        <v>110.901555</v>
      </c>
      <c r="G526" s="5">
        <v>3</v>
      </c>
      <c r="P526">
        <v>2</v>
      </c>
      <c r="Q526" t="str">
        <f t="shared" si="9"/>
        <v>23</v>
      </c>
    </row>
    <row r="527" spans="1:17" x14ac:dyDescent="0.25">
      <c r="A527">
        <v>526</v>
      </c>
      <c r="D527">
        <v>123.01398900000001</v>
      </c>
      <c r="E527" s="2">
        <v>2</v>
      </c>
      <c r="F527">
        <v>110.901555</v>
      </c>
      <c r="G527" s="5">
        <v>3</v>
      </c>
      <c r="P527">
        <v>2</v>
      </c>
      <c r="Q527" t="str">
        <f t="shared" si="9"/>
        <v>23</v>
      </c>
    </row>
    <row r="528" spans="1:17" x14ac:dyDescent="0.25">
      <c r="A528">
        <v>527</v>
      </c>
      <c r="D528">
        <v>123.01398900000001</v>
      </c>
      <c r="E528" s="2">
        <v>2</v>
      </c>
      <c r="F528">
        <v>110.901555</v>
      </c>
      <c r="G528" s="5">
        <v>3</v>
      </c>
      <c r="P528">
        <v>2</v>
      </c>
      <c r="Q528" t="str">
        <f t="shared" si="9"/>
        <v>23</v>
      </c>
    </row>
    <row r="529" spans="1:17" x14ac:dyDescent="0.25">
      <c r="A529">
        <v>528</v>
      </c>
      <c r="D529">
        <v>123.01398900000001</v>
      </c>
      <c r="E529" s="2">
        <v>2</v>
      </c>
      <c r="F529">
        <v>110.901555</v>
      </c>
      <c r="G529" s="5">
        <v>3</v>
      </c>
      <c r="P529">
        <v>2</v>
      </c>
      <c r="Q529" t="str">
        <f t="shared" si="9"/>
        <v>23</v>
      </c>
    </row>
    <row r="530" spans="1:17" x14ac:dyDescent="0.25">
      <c r="A530">
        <v>529</v>
      </c>
      <c r="D530">
        <v>123.01398900000001</v>
      </c>
      <c r="E530" s="2">
        <v>2</v>
      </c>
      <c r="F530">
        <v>110.901555</v>
      </c>
      <c r="G530" s="5">
        <v>3</v>
      </c>
      <c r="P530">
        <v>2</v>
      </c>
      <c r="Q530" t="str">
        <f t="shared" si="9"/>
        <v>23</v>
      </c>
    </row>
    <row r="531" spans="1:17" x14ac:dyDescent="0.25">
      <c r="A531">
        <v>530</v>
      </c>
      <c r="D531">
        <v>123.01398900000001</v>
      </c>
      <c r="E531" s="2">
        <v>2</v>
      </c>
      <c r="F531">
        <v>110.901555</v>
      </c>
      <c r="G531" s="5">
        <v>3</v>
      </c>
      <c r="P531">
        <v>2</v>
      </c>
      <c r="Q531" t="str">
        <f t="shared" si="9"/>
        <v>23</v>
      </c>
    </row>
    <row r="532" spans="1:17" x14ac:dyDescent="0.25">
      <c r="A532">
        <v>531</v>
      </c>
      <c r="D532">
        <v>123.01398900000001</v>
      </c>
      <c r="E532" s="2">
        <v>2</v>
      </c>
      <c r="F532">
        <v>110.901555</v>
      </c>
      <c r="G532" s="5">
        <v>3</v>
      </c>
      <c r="P532">
        <v>2</v>
      </c>
      <c r="Q532" t="str">
        <f t="shared" si="9"/>
        <v>23</v>
      </c>
    </row>
    <row r="533" spans="1:17" x14ac:dyDescent="0.25">
      <c r="A533">
        <v>532</v>
      </c>
      <c r="D533">
        <v>123.01398900000001</v>
      </c>
      <c r="E533" s="2">
        <v>2</v>
      </c>
      <c r="F533">
        <v>110.901555</v>
      </c>
      <c r="G533" s="5">
        <v>3</v>
      </c>
      <c r="P533">
        <v>2</v>
      </c>
      <c r="Q533" t="str">
        <f t="shared" si="9"/>
        <v>23</v>
      </c>
    </row>
    <row r="534" spans="1:17" x14ac:dyDescent="0.25">
      <c r="A534">
        <v>533</v>
      </c>
      <c r="D534">
        <v>123.01398900000001</v>
      </c>
      <c r="E534" s="2">
        <v>2</v>
      </c>
      <c r="F534">
        <v>110.901555</v>
      </c>
      <c r="G534" s="5">
        <v>3</v>
      </c>
      <c r="P534">
        <v>2</v>
      </c>
      <c r="Q534" t="str">
        <f t="shared" si="9"/>
        <v>23</v>
      </c>
    </row>
    <row r="535" spans="1:17" x14ac:dyDescent="0.25">
      <c r="A535">
        <v>534</v>
      </c>
      <c r="D535">
        <v>123.01398900000001</v>
      </c>
      <c r="E535" s="2">
        <v>2</v>
      </c>
      <c r="F535">
        <v>110.901555</v>
      </c>
      <c r="G535" s="5">
        <v>3</v>
      </c>
      <c r="P535">
        <v>2</v>
      </c>
      <c r="Q535" t="str">
        <f t="shared" si="9"/>
        <v>23</v>
      </c>
    </row>
    <row r="536" spans="1:17" x14ac:dyDescent="0.25">
      <c r="A536">
        <v>535</v>
      </c>
      <c r="B536">
        <v>130.88036400000001</v>
      </c>
      <c r="C536" s="4">
        <v>1</v>
      </c>
      <c r="D536">
        <v>122.99398500000001</v>
      </c>
      <c r="E536" s="2">
        <v>2</v>
      </c>
      <c r="F536">
        <v>110.80962000000001</v>
      </c>
      <c r="G536" s="5">
        <v>3</v>
      </c>
      <c r="H536">
        <v>119.00848100000002</v>
      </c>
      <c r="I536" s="3">
        <v>4</v>
      </c>
      <c r="P536">
        <v>4</v>
      </c>
      <c r="Q536" t="str">
        <f t="shared" si="9"/>
        <v>1234</v>
      </c>
    </row>
    <row r="537" spans="1:17" x14ac:dyDescent="0.25">
      <c r="A537">
        <v>536</v>
      </c>
      <c r="B537">
        <v>130.87470300000001</v>
      </c>
      <c r="C537" s="4">
        <v>1</v>
      </c>
      <c r="D537">
        <v>122.99398500000001</v>
      </c>
      <c r="E537" s="2">
        <v>2</v>
      </c>
      <c r="H537">
        <v>118.91063</v>
      </c>
      <c r="I537" s="3">
        <v>4</v>
      </c>
      <c r="P537">
        <v>3</v>
      </c>
      <c r="Q537" t="str">
        <f t="shared" si="9"/>
        <v>124</v>
      </c>
    </row>
    <row r="538" spans="1:17" x14ac:dyDescent="0.25">
      <c r="A538">
        <v>537</v>
      </c>
      <c r="B538">
        <v>130.87470300000001</v>
      </c>
      <c r="C538" s="4">
        <v>1</v>
      </c>
      <c r="H538">
        <v>118.91063</v>
      </c>
      <c r="I538" s="3">
        <v>4</v>
      </c>
      <c r="P538">
        <v>2</v>
      </c>
      <c r="Q538" t="str">
        <f t="shared" si="9"/>
        <v>14</v>
      </c>
    </row>
    <row r="539" spans="1:17" x14ac:dyDescent="0.25">
      <c r="A539">
        <v>538</v>
      </c>
      <c r="B539">
        <v>130.87470300000001</v>
      </c>
      <c r="C539" s="4">
        <v>1</v>
      </c>
      <c r="H539">
        <v>118.91063</v>
      </c>
      <c r="I539" s="3">
        <v>4</v>
      </c>
      <c r="P539">
        <v>2</v>
      </c>
      <c r="Q539" t="str">
        <f t="shared" si="9"/>
        <v>14</v>
      </c>
    </row>
    <row r="540" spans="1:17" x14ac:dyDescent="0.25">
      <c r="A540">
        <v>539</v>
      </c>
      <c r="B540">
        <v>130.87470300000001</v>
      </c>
      <c r="C540" s="4">
        <v>1</v>
      </c>
      <c r="H540">
        <v>118.91063</v>
      </c>
      <c r="I540" s="3">
        <v>4</v>
      </c>
      <c r="P540">
        <v>2</v>
      </c>
      <c r="Q540" t="str">
        <f t="shared" si="9"/>
        <v>14</v>
      </c>
    </row>
    <row r="541" spans="1:17" x14ac:dyDescent="0.25">
      <c r="A541">
        <v>540</v>
      </c>
      <c r="B541">
        <v>130.87470300000001</v>
      </c>
      <c r="C541" s="4">
        <v>1</v>
      </c>
      <c r="H541">
        <v>118.91063</v>
      </c>
      <c r="I541" s="3">
        <v>4</v>
      </c>
      <c r="P541">
        <v>2</v>
      </c>
      <c r="Q541" t="str">
        <f t="shared" si="9"/>
        <v>14</v>
      </c>
    </row>
    <row r="542" spans="1:17" x14ac:dyDescent="0.25">
      <c r="A542">
        <v>541</v>
      </c>
      <c r="B542">
        <v>130.87470300000001</v>
      </c>
      <c r="C542" s="4">
        <v>1</v>
      </c>
      <c r="H542">
        <v>118.91063</v>
      </c>
      <c r="I542" s="3">
        <v>4</v>
      </c>
      <c r="P542">
        <v>2</v>
      </c>
      <c r="Q542" t="str">
        <f t="shared" si="9"/>
        <v>14</v>
      </c>
    </row>
    <row r="543" spans="1:17" x14ac:dyDescent="0.25">
      <c r="A543">
        <v>542</v>
      </c>
      <c r="B543">
        <v>130.87470300000001</v>
      </c>
      <c r="C543" s="4">
        <v>1</v>
      </c>
      <c r="H543">
        <v>118.91063</v>
      </c>
      <c r="I543" s="3">
        <v>4</v>
      </c>
      <c r="P543">
        <v>2</v>
      </c>
      <c r="Q543" t="str">
        <f t="shared" si="9"/>
        <v>14</v>
      </c>
    </row>
    <row r="544" spans="1:17" x14ac:dyDescent="0.25">
      <c r="A544">
        <v>543</v>
      </c>
      <c r="B544">
        <v>130.87470300000001</v>
      </c>
      <c r="C544" s="4">
        <v>1</v>
      </c>
      <c r="H544">
        <v>118.91063</v>
      </c>
      <c r="I544" s="3">
        <v>4</v>
      </c>
      <c r="P544">
        <v>2</v>
      </c>
      <c r="Q544" t="str">
        <f t="shared" si="9"/>
        <v>14</v>
      </c>
    </row>
    <row r="545" spans="1:17" x14ac:dyDescent="0.25">
      <c r="A545">
        <v>544</v>
      </c>
      <c r="B545">
        <v>130.87470300000001</v>
      </c>
      <c r="C545" s="4">
        <v>1</v>
      </c>
      <c r="H545">
        <v>118.91063</v>
      </c>
      <c r="I545" s="3">
        <v>4</v>
      </c>
      <c r="P545">
        <v>2</v>
      </c>
      <c r="Q545" t="str">
        <f t="shared" si="9"/>
        <v>14</v>
      </c>
    </row>
    <row r="546" spans="1:17" x14ac:dyDescent="0.25">
      <c r="A546">
        <v>545</v>
      </c>
      <c r="B546">
        <v>130.87470300000001</v>
      </c>
      <c r="C546" s="4">
        <v>1</v>
      </c>
      <c r="H546">
        <v>118.91063</v>
      </c>
      <c r="I546" s="3">
        <v>4</v>
      </c>
      <c r="P546">
        <v>2</v>
      </c>
      <c r="Q546" t="str">
        <f t="shared" si="9"/>
        <v>14</v>
      </c>
    </row>
    <row r="547" spans="1:17" x14ac:dyDescent="0.25">
      <c r="A547">
        <v>546</v>
      </c>
      <c r="B547">
        <v>130.87470300000001</v>
      </c>
      <c r="C547" s="4">
        <v>1</v>
      </c>
      <c r="H547">
        <v>118.91063</v>
      </c>
      <c r="I547" s="3">
        <v>4</v>
      </c>
      <c r="P547">
        <v>2</v>
      </c>
      <c r="Q547" t="str">
        <f t="shared" si="9"/>
        <v>14</v>
      </c>
    </row>
    <row r="548" spans="1:17" x14ac:dyDescent="0.25">
      <c r="A548">
        <v>547</v>
      </c>
      <c r="B548">
        <v>130.87470300000001</v>
      </c>
      <c r="C548" s="4">
        <v>1</v>
      </c>
      <c r="D548">
        <v>137.54011600000001</v>
      </c>
      <c r="E548" s="2">
        <v>2</v>
      </c>
      <c r="H548">
        <v>118.91063</v>
      </c>
      <c r="I548" s="3">
        <v>4</v>
      </c>
      <c r="P548">
        <v>3</v>
      </c>
      <c r="Q548" t="str">
        <f t="shared" si="9"/>
        <v>124</v>
      </c>
    </row>
    <row r="549" spans="1:17" x14ac:dyDescent="0.25">
      <c r="A549">
        <v>548</v>
      </c>
      <c r="B549">
        <v>130.88036400000001</v>
      </c>
      <c r="C549" s="4">
        <v>1</v>
      </c>
      <c r="D549">
        <v>137.54011600000001</v>
      </c>
      <c r="E549" s="2">
        <v>2</v>
      </c>
      <c r="H549">
        <v>119.00848100000002</v>
      </c>
      <c r="I549" s="3">
        <v>4</v>
      </c>
      <c r="P549">
        <v>3</v>
      </c>
      <c r="Q549" t="str">
        <f t="shared" si="9"/>
        <v>124</v>
      </c>
    </row>
    <row r="550" spans="1:17" x14ac:dyDescent="0.25">
      <c r="A550">
        <v>549</v>
      </c>
      <c r="D550">
        <v>137.54011600000001</v>
      </c>
      <c r="E550" s="2">
        <v>2</v>
      </c>
      <c r="H550">
        <v>119.00848100000002</v>
      </c>
      <c r="I550" s="3">
        <v>4</v>
      </c>
      <c r="P550">
        <v>2</v>
      </c>
      <c r="Q550" t="str">
        <f t="shared" si="9"/>
        <v>24</v>
      </c>
    </row>
    <row r="551" spans="1:17" x14ac:dyDescent="0.25">
      <c r="A551">
        <v>550</v>
      </c>
      <c r="D551">
        <v>137.54011600000001</v>
      </c>
      <c r="E551" s="2">
        <v>2</v>
      </c>
      <c r="F551">
        <v>127.903222</v>
      </c>
      <c r="G551" s="5">
        <v>3</v>
      </c>
      <c r="P551">
        <v>2</v>
      </c>
      <c r="Q551" t="str">
        <f t="shared" si="9"/>
        <v>23</v>
      </c>
    </row>
    <row r="552" spans="1:17" x14ac:dyDescent="0.25">
      <c r="A552">
        <v>551</v>
      </c>
      <c r="D552">
        <v>137.54011600000001</v>
      </c>
      <c r="E552" s="2">
        <v>2</v>
      </c>
      <c r="F552">
        <v>127.95786000000001</v>
      </c>
      <c r="G552" s="5">
        <v>3</v>
      </c>
      <c r="P552">
        <v>2</v>
      </c>
      <c r="Q552" t="str">
        <f t="shared" si="9"/>
        <v>23</v>
      </c>
    </row>
    <row r="553" spans="1:17" x14ac:dyDescent="0.25">
      <c r="A553">
        <v>552</v>
      </c>
      <c r="D553">
        <v>137.54011600000001</v>
      </c>
      <c r="E553" s="2">
        <v>2</v>
      </c>
      <c r="F553">
        <v>127.95786000000001</v>
      </c>
      <c r="G553" s="5">
        <v>3</v>
      </c>
      <c r="P553">
        <v>2</v>
      </c>
      <c r="Q553" t="str">
        <f t="shared" si="9"/>
        <v>23</v>
      </c>
    </row>
    <row r="554" spans="1:17" x14ac:dyDescent="0.25">
      <c r="A554">
        <v>553</v>
      </c>
      <c r="D554">
        <v>137.54011600000001</v>
      </c>
      <c r="E554" s="2">
        <v>2</v>
      </c>
      <c r="F554">
        <v>127.95786000000001</v>
      </c>
      <c r="G554" s="5">
        <v>3</v>
      </c>
      <c r="P554">
        <v>2</v>
      </c>
      <c r="Q554" t="str">
        <f t="shared" si="9"/>
        <v>23</v>
      </c>
    </row>
    <row r="555" spans="1:17" x14ac:dyDescent="0.25">
      <c r="A555">
        <v>554</v>
      </c>
      <c r="D555">
        <v>137.54011600000001</v>
      </c>
      <c r="E555" s="2">
        <v>2</v>
      </c>
      <c r="F555">
        <v>127.95786000000001</v>
      </c>
      <c r="G555" s="5">
        <v>3</v>
      </c>
      <c r="P555">
        <v>2</v>
      </c>
      <c r="Q555" t="str">
        <f t="shared" si="9"/>
        <v>23</v>
      </c>
    </row>
    <row r="556" spans="1:17" x14ac:dyDescent="0.25">
      <c r="A556">
        <v>555</v>
      </c>
      <c r="D556">
        <v>137.54011600000001</v>
      </c>
      <c r="E556" s="2">
        <v>2</v>
      </c>
      <c r="F556">
        <v>127.95786000000001</v>
      </c>
      <c r="G556" s="5">
        <v>3</v>
      </c>
      <c r="P556">
        <v>2</v>
      </c>
      <c r="Q556" t="str">
        <f t="shared" si="9"/>
        <v>23</v>
      </c>
    </row>
    <row r="557" spans="1:17" x14ac:dyDescent="0.25">
      <c r="A557">
        <v>556</v>
      </c>
      <c r="D557">
        <v>137.54011600000001</v>
      </c>
      <c r="E557" s="2">
        <v>2</v>
      </c>
      <c r="F557">
        <v>127.95786000000001</v>
      </c>
      <c r="G557" s="5">
        <v>3</v>
      </c>
      <c r="P557">
        <v>2</v>
      </c>
      <c r="Q557" t="str">
        <f t="shared" si="9"/>
        <v>23</v>
      </c>
    </row>
    <row r="558" spans="1:17" x14ac:dyDescent="0.25">
      <c r="A558">
        <v>557</v>
      </c>
      <c r="D558">
        <v>137.54011600000001</v>
      </c>
      <c r="E558" s="2">
        <v>2</v>
      </c>
      <c r="F558">
        <v>127.95786000000001</v>
      </c>
      <c r="G558" s="5">
        <v>3</v>
      </c>
      <c r="P558">
        <v>2</v>
      </c>
      <c r="Q558" t="str">
        <f t="shared" si="9"/>
        <v>23</v>
      </c>
    </row>
    <row r="559" spans="1:17" x14ac:dyDescent="0.25">
      <c r="A559">
        <v>558</v>
      </c>
      <c r="D559">
        <v>137.54011600000001</v>
      </c>
      <c r="E559" s="2">
        <v>2</v>
      </c>
      <c r="F559">
        <v>127.95786000000001</v>
      </c>
      <c r="G559" s="5">
        <v>3</v>
      </c>
      <c r="P559">
        <v>2</v>
      </c>
      <c r="Q559" t="str">
        <f t="shared" si="9"/>
        <v>23</v>
      </c>
    </row>
    <row r="560" spans="1:17" x14ac:dyDescent="0.25">
      <c r="A560">
        <v>559</v>
      </c>
      <c r="D560">
        <v>137.54011600000001</v>
      </c>
      <c r="E560" s="2">
        <v>2</v>
      </c>
      <c r="F560">
        <v>127.95786000000001</v>
      </c>
      <c r="G560" s="5">
        <v>3</v>
      </c>
      <c r="P560">
        <v>2</v>
      </c>
      <c r="Q560" t="str">
        <f t="shared" si="9"/>
        <v>23</v>
      </c>
    </row>
    <row r="561" spans="1:17" x14ac:dyDescent="0.25">
      <c r="A561">
        <v>560</v>
      </c>
      <c r="B561">
        <v>154.75271900000001</v>
      </c>
      <c r="C561" s="4">
        <v>1</v>
      </c>
      <c r="F561">
        <v>127.903222</v>
      </c>
      <c r="G561" s="5">
        <v>3</v>
      </c>
      <c r="H561">
        <v>134.42390500000002</v>
      </c>
      <c r="I561" s="3">
        <v>4</v>
      </c>
      <c r="P561">
        <v>3</v>
      </c>
      <c r="Q561" t="str">
        <f t="shared" si="9"/>
        <v>134</v>
      </c>
    </row>
    <row r="562" spans="1:17" x14ac:dyDescent="0.25">
      <c r="A562">
        <v>561</v>
      </c>
      <c r="B562">
        <v>154.83752900000002</v>
      </c>
      <c r="C562" s="4">
        <v>1</v>
      </c>
      <c r="H562">
        <v>134.434258</v>
      </c>
      <c r="I562" s="3">
        <v>4</v>
      </c>
      <c r="P562">
        <v>2</v>
      </c>
      <c r="Q562" t="str">
        <f t="shared" si="9"/>
        <v>14</v>
      </c>
    </row>
    <row r="563" spans="1:17" x14ac:dyDescent="0.25">
      <c r="A563">
        <v>562</v>
      </c>
      <c r="B563">
        <v>154.83752900000002</v>
      </c>
      <c r="C563" s="4">
        <v>1</v>
      </c>
      <c r="H563">
        <v>134.434258</v>
      </c>
      <c r="I563" s="3">
        <v>4</v>
      </c>
      <c r="P563">
        <v>2</v>
      </c>
      <c r="Q563" t="str">
        <f t="shared" si="9"/>
        <v>14</v>
      </c>
    </row>
    <row r="564" spans="1:17" x14ac:dyDescent="0.25">
      <c r="A564">
        <v>563</v>
      </c>
      <c r="B564">
        <v>154.83752900000002</v>
      </c>
      <c r="C564" s="4">
        <v>1</v>
      </c>
      <c r="H564">
        <v>134.434258</v>
      </c>
      <c r="I564" s="3">
        <v>4</v>
      </c>
      <c r="P564">
        <v>2</v>
      </c>
      <c r="Q564" t="str">
        <f t="shared" si="9"/>
        <v>14</v>
      </c>
    </row>
    <row r="565" spans="1:17" x14ac:dyDescent="0.25">
      <c r="A565">
        <v>564</v>
      </c>
      <c r="B565">
        <v>154.83752900000002</v>
      </c>
      <c r="C565" s="4">
        <v>1</v>
      </c>
      <c r="H565">
        <v>134.434258</v>
      </c>
      <c r="I565" s="3">
        <v>4</v>
      </c>
      <c r="P565">
        <v>2</v>
      </c>
      <c r="Q565" t="str">
        <f t="shared" si="9"/>
        <v>14</v>
      </c>
    </row>
    <row r="566" spans="1:17" x14ac:dyDescent="0.25">
      <c r="A566">
        <v>565</v>
      </c>
      <c r="B566">
        <v>154.83752900000002</v>
      </c>
      <c r="C566" s="4">
        <v>1</v>
      </c>
      <c r="H566">
        <v>134.434258</v>
      </c>
      <c r="I566" s="3">
        <v>4</v>
      </c>
      <c r="P566">
        <v>2</v>
      </c>
      <c r="Q566" t="str">
        <f t="shared" si="9"/>
        <v>14</v>
      </c>
    </row>
    <row r="567" spans="1:17" x14ac:dyDescent="0.25">
      <c r="A567">
        <v>566</v>
      </c>
      <c r="B567">
        <v>154.83752900000002</v>
      </c>
      <c r="C567" s="4">
        <v>1</v>
      </c>
      <c r="H567">
        <v>134.434258</v>
      </c>
      <c r="I567" s="3">
        <v>4</v>
      </c>
      <c r="P567">
        <v>2</v>
      </c>
      <c r="Q567" t="str">
        <f t="shared" si="9"/>
        <v>14</v>
      </c>
    </row>
    <row r="568" spans="1:17" x14ac:dyDescent="0.25">
      <c r="A568">
        <v>567</v>
      </c>
      <c r="B568">
        <v>154.83752900000002</v>
      </c>
      <c r="C568" s="4">
        <v>1</v>
      </c>
      <c r="H568">
        <v>134.434258</v>
      </c>
      <c r="I568" s="3">
        <v>4</v>
      </c>
      <c r="P568">
        <v>2</v>
      </c>
      <c r="Q568" t="str">
        <f t="shared" si="9"/>
        <v>14</v>
      </c>
    </row>
    <row r="569" spans="1:17" x14ac:dyDescent="0.25">
      <c r="A569">
        <v>568</v>
      </c>
      <c r="B569">
        <v>154.83752900000002</v>
      </c>
      <c r="C569" s="4">
        <v>1</v>
      </c>
      <c r="H569">
        <v>134.434258</v>
      </c>
      <c r="I569" s="3">
        <v>4</v>
      </c>
      <c r="P569">
        <v>2</v>
      </c>
      <c r="Q569" t="str">
        <f t="shared" si="9"/>
        <v>14</v>
      </c>
    </row>
    <row r="570" spans="1:17" x14ac:dyDescent="0.25">
      <c r="A570">
        <v>569</v>
      </c>
      <c r="B570">
        <v>154.83752900000002</v>
      </c>
      <c r="C570" s="4">
        <v>1</v>
      </c>
      <c r="H570">
        <v>134.434258</v>
      </c>
      <c r="I570" s="3">
        <v>4</v>
      </c>
      <c r="P570">
        <v>2</v>
      </c>
      <c r="Q570" t="str">
        <f t="shared" si="9"/>
        <v>14</v>
      </c>
    </row>
    <row r="571" spans="1:17" x14ac:dyDescent="0.25">
      <c r="A571">
        <v>570</v>
      </c>
      <c r="B571">
        <v>154.83752900000002</v>
      </c>
      <c r="C571" s="4">
        <v>1</v>
      </c>
      <c r="D571">
        <v>160.69428500000001</v>
      </c>
      <c r="E571" s="2">
        <v>2</v>
      </c>
      <c r="H571">
        <v>134.434258</v>
      </c>
      <c r="I571" s="3">
        <v>4</v>
      </c>
      <c r="P571">
        <v>3</v>
      </c>
      <c r="Q571" t="str">
        <f t="shared" si="9"/>
        <v>124</v>
      </c>
    </row>
    <row r="572" spans="1:17" x14ac:dyDescent="0.25">
      <c r="A572">
        <v>571</v>
      </c>
      <c r="B572">
        <v>154.75271900000001</v>
      </c>
      <c r="C572" s="4">
        <v>1</v>
      </c>
      <c r="D572">
        <v>160.70781499999998</v>
      </c>
      <c r="E572" s="2">
        <v>2</v>
      </c>
      <c r="H572">
        <v>134.42390500000002</v>
      </c>
      <c r="I572" s="3">
        <v>4</v>
      </c>
      <c r="P572">
        <v>3</v>
      </c>
      <c r="Q572" t="str">
        <f t="shared" si="9"/>
        <v>124</v>
      </c>
    </row>
    <row r="573" spans="1:17" x14ac:dyDescent="0.25">
      <c r="A573">
        <v>572</v>
      </c>
      <c r="D573">
        <v>160.70781499999998</v>
      </c>
      <c r="E573" s="2">
        <v>2</v>
      </c>
      <c r="H573">
        <v>134.42390500000002</v>
      </c>
      <c r="I573" s="3">
        <v>4</v>
      </c>
      <c r="P573">
        <v>2</v>
      </c>
      <c r="Q573" t="str">
        <f t="shared" si="9"/>
        <v>24</v>
      </c>
    </row>
    <row r="574" spans="1:17" x14ac:dyDescent="0.25">
      <c r="A574">
        <v>573</v>
      </c>
      <c r="D574">
        <v>160.70781499999998</v>
      </c>
      <c r="E574" s="2">
        <v>2</v>
      </c>
      <c r="H574">
        <v>134.42390500000002</v>
      </c>
      <c r="I574" s="3">
        <v>4</v>
      </c>
      <c r="P574">
        <v>2</v>
      </c>
      <c r="Q574" t="str">
        <f t="shared" si="9"/>
        <v>24</v>
      </c>
    </row>
    <row r="575" spans="1:17" x14ac:dyDescent="0.25">
      <c r="A575">
        <v>574</v>
      </c>
      <c r="D575">
        <v>160.70781499999998</v>
      </c>
      <c r="E575" s="2">
        <v>2</v>
      </c>
      <c r="F575">
        <v>152.956423</v>
      </c>
      <c r="G575" s="5">
        <v>3</v>
      </c>
      <c r="P575">
        <v>2</v>
      </c>
      <c r="Q575" t="str">
        <f t="shared" si="9"/>
        <v>23</v>
      </c>
    </row>
    <row r="576" spans="1:17" x14ac:dyDescent="0.25">
      <c r="A576">
        <v>575</v>
      </c>
      <c r="D576">
        <v>160.70781499999998</v>
      </c>
      <c r="E576" s="2">
        <v>2</v>
      </c>
      <c r="F576">
        <v>152.97858500000001</v>
      </c>
      <c r="G576" s="5">
        <v>3</v>
      </c>
      <c r="P576">
        <v>2</v>
      </c>
      <c r="Q576" t="str">
        <f t="shared" si="9"/>
        <v>23</v>
      </c>
    </row>
    <row r="577" spans="1:17" x14ac:dyDescent="0.25">
      <c r="A577">
        <v>576</v>
      </c>
      <c r="D577">
        <v>160.70781499999998</v>
      </c>
      <c r="E577" s="2">
        <v>2</v>
      </c>
      <c r="F577">
        <v>152.97858500000001</v>
      </c>
      <c r="G577" s="5">
        <v>3</v>
      </c>
      <c r="P577">
        <v>2</v>
      </c>
      <c r="Q577" t="str">
        <f t="shared" si="9"/>
        <v>23</v>
      </c>
    </row>
    <row r="578" spans="1:17" x14ac:dyDescent="0.25">
      <c r="A578">
        <v>577</v>
      </c>
      <c r="D578">
        <v>160.70781499999998</v>
      </c>
      <c r="E578" s="2">
        <v>2</v>
      </c>
      <c r="F578">
        <v>152.97858500000001</v>
      </c>
      <c r="G578" s="5">
        <v>3</v>
      </c>
      <c r="P578">
        <v>2</v>
      </c>
      <c r="Q578" t="str">
        <f t="shared" ref="Q578:Q641" si="10">CONCATENATE(C578,E578,G578,I578)</f>
        <v>23</v>
      </c>
    </row>
    <row r="579" spans="1:17" x14ac:dyDescent="0.25">
      <c r="A579">
        <v>578</v>
      </c>
      <c r="D579">
        <v>160.70781499999998</v>
      </c>
      <c r="E579" s="2">
        <v>2</v>
      </c>
      <c r="F579">
        <v>152.97858500000001</v>
      </c>
      <c r="G579" s="5">
        <v>3</v>
      </c>
      <c r="P579">
        <v>2</v>
      </c>
      <c r="Q579" t="str">
        <f t="shared" si="10"/>
        <v>23</v>
      </c>
    </row>
    <row r="580" spans="1:17" x14ac:dyDescent="0.25">
      <c r="A580">
        <v>579</v>
      </c>
      <c r="D580">
        <v>160.70781499999998</v>
      </c>
      <c r="E580" s="2">
        <v>2</v>
      </c>
      <c r="F580">
        <v>152.97858500000001</v>
      </c>
      <c r="G580" s="5">
        <v>3</v>
      </c>
      <c r="P580">
        <v>2</v>
      </c>
      <c r="Q580" t="str">
        <f t="shared" si="10"/>
        <v>23</v>
      </c>
    </row>
    <row r="581" spans="1:17" x14ac:dyDescent="0.25">
      <c r="A581">
        <v>580</v>
      </c>
      <c r="D581">
        <v>160.70781499999998</v>
      </c>
      <c r="E581" s="2">
        <v>2</v>
      </c>
      <c r="F581">
        <v>152.97858500000001</v>
      </c>
      <c r="G581" s="5">
        <v>3</v>
      </c>
      <c r="P581">
        <v>2</v>
      </c>
      <c r="Q581" t="str">
        <f t="shared" si="10"/>
        <v>23</v>
      </c>
    </row>
    <row r="582" spans="1:17" x14ac:dyDescent="0.25">
      <c r="A582">
        <v>581</v>
      </c>
      <c r="D582">
        <v>160.80564699999999</v>
      </c>
      <c r="E582" s="2">
        <v>2</v>
      </c>
      <c r="F582">
        <v>152.97858500000001</v>
      </c>
      <c r="G582" s="5">
        <v>3</v>
      </c>
      <c r="P582">
        <v>2</v>
      </c>
      <c r="Q582" t="str">
        <f t="shared" si="10"/>
        <v>23</v>
      </c>
    </row>
    <row r="583" spans="1:17" x14ac:dyDescent="0.25">
      <c r="A583">
        <v>582</v>
      </c>
      <c r="D583">
        <v>160.69428500000001</v>
      </c>
      <c r="E583" s="2">
        <v>2</v>
      </c>
      <c r="F583">
        <v>152.97858500000001</v>
      </c>
      <c r="G583" s="5">
        <v>3</v>
      </c>
      <c r="P583">
        <v>2</v>
      </c>
      <c r="Q583" t="str">
        <f t="shared" si="10"/>
        <v>23</v>
      </c>
    </row>
    <row r="584" spans="1:17" x14ac:dyDescent="0.25">
      <c r="A584">
        <v>583</v>
      </c>
      <c r="B584">
        <v>167.97351900000001</v>
      </c>
      <c r="C584" s="4">
        <v>1</v>
      </c>
      <c r="F584">
        <v>152.97858500000001</v>
      </c>
      <c r="G584" s="5">
        <v>3</v>
      </c>
      <c r="P584">
        <v>2</v>
      </c>
      <c r="Q584" t="str">
        <f t="shared" si="10"/>
        <v>13</v>
      </c>
    </row>
    <row r="585" spans="1:17" x14ac:dyDescent="0.25">
      <c r="A585">
        <v>584</v>
      </c>
      <c r="B585">
        <v>167.99679</v>
      </c>
      <c r="C585" s="4">
        <v>1</v>
      </c>
      <c r="F585">
        <v>152.97858500000001</v>
      </c>
      <c r="G585" s="5">
        <v>3</v>
      </c>
      <c r="H585">
        <v>158.554056</v>
      </c>
      <c r="I585" s="3">
        <v>4</v>
      </c>
      <c r="P585">
        <v>3</v>
      </c>
      <c r="Q585" t="str">
        <f t="shared" si="10"/>
        <v>134</v>
      </c>
    </row>
    <row r="586" spans="1:17" x14ac:dyDescent="0.25">
      <c r="A586">
        <v>585</v>
      </c>
      <c r="B586">
        <v>167.99679</v>
      </c>
      <c r="C586" s="4">
        <v>1</v>
      </c>
      <c r="F586">
        <v>152.956423</v>
      </c>
      <c r="G586" s="5">
        <v>3</v>
      </c>
      <c r="H586">
        <v>158.55536799999999</v>
      </c>
      <c r="I586" s="3">
        <v>4</v>
      </c>
      <c r="P586">
        <v>3</v>
      </c>
      <c r="Q586" t="str">
        <f t="shared" si="10"/>
        <v>134</v>
      </c>
    </row>
    <row r="587" spans="1:17" x14ac:dyDescent="0.25">
      <c r="A587">
        <v>586</v>
      </c>
      <c r="B587">
        <v>167.99679</v>
      </c>
      <c r="C587" s="4">
        <v>1</v>
      </c>
      <c r="H587">
        <v>158.55536799999999</v>
      </c>
      <c r="I587" s="3">
        <v>4</v>
      </c>
      <c r="P587">
        <v>2</v>
      </c>
      <c r="Q587" t="str">
        <f t="shared" si="10"/>
        <v>14</v>
      </c>
    </row>
    <row r="588" spans="1:17" x14ac:dyDescent="0.25">
      <c r="A588">
        <v>587</v>
      </c>
      <c r="B588">
        <v>167.99679</v>
      </c>
      <c r="C588" s="4">
        <v>1</v>
      </c>
      <c r="H588">
        <v>158.55536799999999</v>
      </c>
      <c r="I588" s="3">
        <v>4</v>
      </c>
      <c r="P588">
        <v>2</v>
      </c>
      <c r="Q588" t="str">
        <f t="shared" si="10"/>
        <v>14</v>
      </c>
    </row>
    <row r="589" spans="1:17" x14ac:dyDescent="0.25">
      <c r="A589">
        <v>588</v>
      </c>
      <c r="B589">
        <v>167.99679</v>
      </c>
      <c r="C589" s="4">
        <v>1</v>
      </c>
      <c r="H589">
        <v>158.55536799999999</v>
      </c>
      <c r="I589" s="3">
        <v>4</v>
      </c>
      <c r="P589">
        <v>2</v>
      </c>
      <c r="Q589" t="str">
        <f t="shared" si="10"/>
        <v>14</v>
      </c>
    </row>
    <row r="590" spans="1:17" x14ac:dyDescent="0.25">
      <c r="A590">
        <v>589</v>
      </c>
      <c r="B590">
        <v>167.99679</v>
      </c>
      <c r="C590" s="4">
        <v>1</v>
      </c>
      <c r="H590">
        <v>158.55536799999999</v>
      </c>
      <c r="I590" s="3">
        <v>4</v>
      </c>
      <c r="P590">
        <v>2</v>
      </c>
      <c r="Q590" t="str">
        <f t="shared" si="10"/>
        <v>14</v>
      </c>
    </row>
    <row r="591" spans="1:17" x14ac:dyDescent="0.25">
      <c r="A591">
        <v>590</v>
      </c>
      <c r="B591">
        <v>167.99679</v>
      </c>
      <c r="C591" s="4">
        <v>1</v>
      </c>
      <c r="H591">
        <v>158.55536799999999</v>
      </c>
      <c r="I591" s="3">
        <v>4</v>
      </c>
      <c r="P591">
        <v>2</v>
      </c>
      <c r="Q591" t="str">
        <f t="shared" si="10"/>
        <v>14</v>
      </c>
    </row>
    <row r="592" spans="1:17" x14ac:dyDescent="0.25">
      <c r="A592">
        <v>591</v>
      </c>
      <c r="B592">
        <v>167.99679</v>
      </c>
      <c r="C592" s="4">
        <v>1</v>
      </c>
      <c r="H592">
        <v>158.55536799999999</v>
      </c>
      <c r="I592" s="3">
        <v>4</v>
      </c>
      <c r="P592">
        <v>2</v>
      </c>
      <c r="Q592" t="str">
        <f t="shared" si="10"/>
        <v>14</v>
      </c>
    </row>
    <row r="593" spans="1:17" x14ac:dyDescent="0.25">
      <c r="A593">
        <v>592</v>
      </c>
      <c r="B593">
        <v>167.99679</v>
      </c>
      <c r="C593" s="4">
        <v>1</v>
      </c>
      <c r="H593">
        <v>158.55536799999999</v>
      </c>
      <c r="I593" s="3">
        <v>4</v>
      </c>
      <c r="P593">
        <v>2</v>
      </c>
      <c r="Q593" t="str">
        <f t="shared" si="10"/>
        <v>14</v>
      </c>
    </row>
    <row r="594" spans="1:17" x14ac:dyDescent="0.25">
      <c r="A594">
        <v>593</v>
      </c>
      <c r="B594">
        <v>167.99679</v>
      </c>
      <c r="C594" s="4">
        <v>1</v>
      </c>
      <c r="H594">
        <v>158.55536799999999</v>
      </c>
      <c r="I594" s="3">
        <v>4</v>
      </c>
      <c r="P594">
        <v>2</v>
      </c>
      <c r="Q594" t="str">
        <f t="shared" si="10"/>
        <v>14</v>
      </c>
    </row>
    <row r="595" spans="1:17" x14ac:dyDescent="0.25">
      <c r="A595">
        <v>594</v>
      </c>
      <c r="B595">
        <v>167.99679</v>
      </c>
      <c r="C595" s="4">
        <v>1</v>
      </c>
      <c r="H595">
        <v>158.55536799999999</v>
      </c>
      <c r="I595" s="3">
        <v>4</v>
      </c>
      <c r="P595">
        <v>2</v>
      </c>
      <c r="Q595" t="str">
        <f t="shared" si="10"/>
        <v>14</v>
      </c>
    </row>
    <row r="596" spans="1:17" x14ac:dyDescent="0.25">
      <c r="A596">
        <v>595</v>
      </c>
      <c r="B596">
        <v>167.99679</v>
      </c>
      <c r="C596" s="4">
        <v>1</v>
      </c>
      <c r="D596">
        <v>175.584923</v>
      </c>
      <c r="E596" s="2">
        <v>2</v>
      </c>
      <c r="H596">
        <v>158.55536799999999</v>
      </c>
      <c r="I596" s="3">
        <v>4</v>
      </c>
      <c r="P596">
        <v>3</v>
      </c>
      <c r="Q596" t="str">
        <f t="shared" si="10"/>
        <v>124</v>
      </c>
    </row>
    <row r="597" spans="1:17" x14ac:dyDescent="0.25">
      <c r="A597">
        <v>596</v>
      </c>
      <c r="B597">
        <v>167.97351900000001</v>
      </c>
      <c r="C597" s="4">
        <v>1</v>
      </c>
      <c r="D597">
        <v>175.57921999999999</v>
      </c>
      <c r="E597" s="2">
        <v>2</v>
      </c>
      <c r="H597">
        <v>158.554056</v>
      </c>
      <c r="I597" s="3">
        <v>4</v>
      </c>
      <c r="P597">
        <v>3</v>
      </c>
      <c r="Q597" t="str">
        <f t="shared" si="10"/>
        <v>124</v>
      </c>
    </row>
    <row r="598" spans="1:17" x14ac:dyDescent="0.25">
      <c r="A598">
        <v>597</v>
      </c>
      <c r="D598">
        <v>175.57921999999999</v>
      </c>
      <c r="E598" s="2">
        <v>2</v>
      </c>
      <c r="H598">
        <v>158.554056</v>
      </c>
      <c r="I598" s="3">
        <v>4</v>
      </c>
      <c r="P598">
        <v>2</v>
      </c>
      <c r="Q598" t="str">
        <f t="shared" si="10"/>
        <v>24</v>
      </c>
    </row>
    <row r="599" spans="1:17" x14ac:dyDescent="0.25">
      <c r="A599">
        <v>598</v>
      </c>
      <c r="D599">
        <v>175.57921999999999</v>
      </c>
      <c r="E599" s="2">
        <v>2</v>
      </c>
      <c r="F599">
        <v>165.88412499999998</v>
      </c>
      <c r="G599" s="5">
        <v>3</v>
      </c>
      <c r="H599">
        <v>158.554056</v>
      </c>
      <c r="I599" s="3">
        <v>4</v>
      </c>
      <c r="P599">
        <v>3</v>
      </c>
      <c r="Q599" t="str">
        <f t="shared" si="10"/>
        <v>234</v>
      </c>
    </row>
    <row r="600" spans="1:17" x14ac:dyDescent="0.25">
      <c r="A600">
        <v>599</v>
      </c>
      <c r="D600">
        <v>175.57921999999999</v>
      </c>
      <c r="E600" s="2">
        <v>2</v>
      </c>
      <c r="F600">
        <v>165.94217900000001</v>
      </c>
      <c r="G600" s="5">
        <v>3</v>
      </c>
      <c r="H600">
        <v>158.554056</v>
      </c>
      <c r="I600" s="3">
        <v>4</v>
      </c>
      <c r="P600">
        <v>3</v>
      </c>
      <c r="Q600" t="str">
        <f t="shared" si="10"/>
        <v>234</v>
      </c>
    </row>
    <row r="601" spans="1:17" x14ac:dyDescent="0.25">
      <c r="A601">
        <v>600</v>
      </c>
      <c r="D601">
        <v>175.57921999999999</v>
      </c>
      <c r="E601" s="2">
        <v>2</v>
      </c>
      <c r="F601">
        <v>165.94217900000001</v>
      </c>
      <c r="G601" s="5">
        <v>3</v>
      </c>
      <c r="P601">
        <v>2</v>
      </c>
      <c r="Q601" t="str">
        <f t="shared" si="10"/>
        <v>23</v>
      </c>
    </row>
    <row r="602" spans="1:17" x14ac:dyDescent="0.25">
      <c r="A602">
        <v>601</v>
      </c>
      <c r="D602">
        <v>175.57921999999999</v>
      </c>
      <c r="E602" s="2">
        <v>2</v>
      </c>
      <c r="F602">
        <v>165.94217900000001</v>
      </c>
      <c r="G602" s="5">
        <v>3</v>
      </c>
      <c r="P602">
        <v>2</v>
      </c>
      <c r="Q602" t="str">
        <f t="shared" si="10"/>
        <v>23</v>
      </c>
    </row>
    <row r="603" spans="1:17" x14ac:dyDescent="0.25">
      <c r="A603">
        <v>602</v>
      </c>
      <c r="D603">
        <v>175.57921999999999</v>
      </c>
      <c r="E603" s="2">
        <v>2</v>
      </c>
      <c r="F603">
        <v>165.94217900000001</v>
      </c>
      <c r="G603" s="5">
        <v>3</v>
      </c>
      <c r="P603">
        <v>2</v>
      </c>
      <c r="Q603" t="str">
        <f t="shared" si="10"/>
        <v>23</v>
      </c>
    </row>
    <row r="604" spans="1:17" x14ac:dyDescent="0.25">
      <c r="A604">
        <v>603</v>
      </c>
      <c r="D604">
        <v>175.57921999999999</v>
      </c>
      <c r="E604" s="2">
        <v>2</v>
      </c>
      <c r="F604">
        <v>165.94217900000001</v>
      </c>
      <c r="G604" s="5">
        <v>3</v>
      </c>
      <c r="P604">
        <v>2</v>
      </c>
      <c r="Q604" t="str">
        <f t="shared" si="10"/>
        <v>23</v>
      </c>
    </row>
    <row r="605" spans="1:17" x14ac:dyDescent="0.25">
      <c r="A605">
        <v>604</v>
      </c>
      <c r="D605">
        <v>175.57921999999999</v>
      </c>
      <c r="E605" s="2">
        <v>2</v>
      </c>
      <c r="F605">
        <v>165.94217900000001</v>
      </c>
      <c r="G605" s="5">
        <v>3</v>
      </c>
      <c r="P605">
        <v>2</v>
      </c>
      <c r="Q605" t="str">
        <f t="shared" si="10"/>
        <v>23</v>
      </c>
    </row>
    <row r="606" spans="1:17" x14ac:dyDescent="0.25">
      <c r="A606">
        <v>605</v>
      </c>
      <c r="D606">
        <v>175.57921999999999</v>
      </c>
      <c r="E606" s="2">
        <v>2</v>
      </c>
      <c r="F606">
        <v>165.94217900000001</v>
      </c>
      <c r="G606" s="5">
        <v>3</v>
      </c>
      <c r="P606">
        <v>2</v>
      </c>
      <c r="Q606" t="str">
        <f t="shared" si="10"/>
        <v>23</v>
      </c>
    </row>
    <row r="607" spans="1:17" x14ac:dyDescent="0.25">
      <c r="A607">
        <v>606</v>
      </c>
      <c r="D607">
        <v>175.584923</v>
      </c>
      <c r="E607" s="2">
        <v>2</v>
      </c>
      <c r="F607">
        <v>165.94217900000001</v>
      </c>
      <c r="G607" s="5">
        <v>3</v>
      </c>
      <c r="P607">
        <v>2</v>
      </c>
      <c r="Q607" t="str">
        <f t="shared" si="10"/>
        <v>23</v>
      </c>
    </row>
    <row r="608" spans="1:17" x14ac:dyDescent="0.25">
      <c r="A608">
        <v>607</v>
      </c>
      <c r="B608">
        <v>184.31288799999999</v>
      </c>
      <c r="C608" s="4">
        <v>1</v>
      </c>
      <c r="F608">
        <v>165.94217900000001</v>
      </c>
      <c r="G608" s="5">
        <v>3</v>
      </c>
      <c r="P608">
        <v>2</v>
      </c>
      <c r="Q608" t="str">
        <f t="shared" si="10"/>
        <v>13</v>
      </c>
    </row>
    <row r="609" spans="1:17" x14ac:dyDescent="0.25">
      <c r="A609">
        <v>608</v>
      </c>
      <c r="B609">
        <v>184.335757</v>
      </c>
      <c r="C609" s="4">
        <v>1</v>
      </c>
      <c r="F609">
        <v>165.94217900000001</v>
      </c>
      <c r="G609" s="5">
        <v>3</v>
      </c>
      <c r="P609">
        <v>2</v>
      </c>
      <c r="Q609" t="str">
        <f t="shared" si="10"/>
        <v>13</v>
      </c>
    </row>
    <row r="610" spans="1:17" x14ac:dyDescent="0.25">
      <c r="A610">
        <v>609</v>
      </c>
      <c r="B610">
        <v>184.335757</v>
      </c>
      <c r="C610" s="4">
        <v>1</v>
      </c>
      <c r="F610">
        <v>165.88412499999998</v>
      </c>
      <c r="G610" s="5">
        <v>3</v>
      </c>
      <c r="H610">
        <v>173.37896799999999</v>
      </c>
      <c r="I610" s="3">
        <v>4</v>
      </c>
      <c r="P610">
        <v>3</v>
      </c>
      <c r="Q610" t="str">
        <f t="shared" si="10"/>
        <v>134</v>
      </c>
    </row>
    <row r="611" spans="1:17" x14ac:dyDescent="0.25">
      <c r="A611">
        <v>610</v>
      </c>
      <c r="B611">
        <v>184.335757</v>
      </c>
      <c r="C611" s="4">
        <v>1</v>
      </c>
      <c r="H611">
        <v>173.32893999999999</v>
      </c>
      <c r="I611" s="3">
        <v>4</v>
      </c>
      <c r="P611">
        <v>2</v>
      </c>
      <c r="Q611" t="str">
        <f t="shared" si="10"/>
        <v>14</v>
      </c>
    </row>
    <row r="612" spans="1:17" x14ac:dyDescent="0.25">
      <c r="A612">
        <v>611</v>
      </c>
      <c r="B612">
        <v>184.335757</v>
      </c>
      <c r="C612" s="4">
        <v>1</v>
      </c>
      <c r="H612">
        <v>173.32893999999999</v>
      </c>
      <c r="I612" s="3">
        <v>4</v>
      </c>
      <c r="P612">
        <v>2</v>
      </c>
      <c r="Q612" t="str">
        <f t="shared" si="10"/>
        <v>14</v>
      </c>
    </row>
    <row r="613" spans="1:17" x14ac:dyDescent="0.25">
      <c r="A613">
        <v>612</v>
      </c>
      <c r="B613">
        <v>184.335757</v>
      </c>
      <c r="C613" s="4">
        <v>1</v>
      </c>
      <c r="H613">
        <v>173.32893999999999</v>
      </c>
      <c r="I613" s="3">
        <v>4</v>
      </c>
      <c r="P613">
        <v>2</v>
      </c>
      <c r="Q613" t="str">
        <f t="shared" si="10"/>
        <v>14</v>
      </c>
    </row>
    <row r="614" spans="1:17" x14ac:dyDescent="0.25">
      <c r="A614">
        <v>613</v>
      </c>
      <c r="B614">
        <v>184.335757</v>
      </c>
      <c r="C614" s="4">
        <v>1</v>
      </c>
      <c r="H614">
        <v>173.32893999999999</v>
      </c>
      <c r="I614" s="3">
        <v>4</v>
      </c>
      <c r="P614">
        <v>2</v>
      </c>
      <c r="Q614" t="str">
        <f t="shared" si="10"/>
        <v>14</v>
      </c>
    </row>
    <row r="615" spans="1:17" x14ac:dyDescent="0.25">
      <c r="A615">
        <v>614</v>
      </c>
      <c r="B615">
        <v>184.335757</v>
      </c>
      <c r="C615" s="4">
        <v>1</v>
      </c>
      <c r="H615">
        <v>173.32893999999999</v>
      </c>
      <c r="I615" s="3">
        <v>4</v>
      </c>
      <c r="P615">
        <v>2</v>
      </c>
      <c r="Q615" t="str">
        <f t="shared" si="10"/>
        <v>14</v>
      </c>
    </row>
    <row r="616" spans="1:17" x14ac:dyDescent="0.25">
      <c r="A616">
        <v>615</v>
      </c>
      <c r="B616">
        <v>184.335757</v>
      </c>
      <c r="C616" s="4">
        <v>1</v>
      </c>
      <c r="H616">
        <v>173.32893999999999</v>
      </c>
      <c r="I616" s="3">
        <v>4</v>
      </c>
      <c r="P616">
        <v>2</v>
      </c>
      <c r="Q616" t="str">
        <f t="shared" si="10"/>
        <v>14</v>
      </c>
    </row>
    <row r="617" spans="1:17" x14ac:dyDescent="0.25">
      <c r="A617">
        <v>616</v>
      </c>
      <c r="B617">
        <v>184.335757</v>
      </c>
      <c r="C617" s="4">
        <v>1</v>
      </c>
      <c r="H617">
        <v>173.32893999999999</v>
      </c>
      <c r="I617" s="3">
        <v>4</v>
      </c>
      <c r="P617">
        <v>2</v>
      </c>
      <c r="Q617" t="str">
        <f t="shared" si="10"/>
        <v>14</v>
      </c>
    </row>
    <row r="618" spans="1:17" x14ac:dyDescent="0.25">
      <c r="A618">
        <v>617</v>
      </c>
      <c r="B618">
        <v>184.335757</v>
      </c>
      <c r="C618" s="4">
        <v>1</v>
      </c>
      <c r="H618">
        <v>173.32893999999999</v>
      </c>
      <c r="I618" s="3">
        <v>4</v>
      </c>
      <c r="P618">
        <v>2</v>
      </c>
      <c r="Q618" t="str">
        <f t="shared" si="10"/>
        <v>14</v>
      </c>
    </row>
    <row r="619" spans="1:17" x14ac:dyDescent="0.25">
      <c r="A619">
        <v>618</v>
      </c>
      <c r="B619">
        <v>184.335757</v>
      </c>
      <c r="C619" s="4">
        <v>1</v>
      </c>
      <c r="H619">
        <v>173.32893999999999</v>
      </c>
      <c r="I619" s="3">
        <v>4</v>
      </c>
      <c r="P619">
        <v>2</v>
      </c>
      <c r="Q619" t="str">
        <f t="shared" si="10"/>
        <v>14</v>
      </c>
    </row>
    <row r="620" spans="1:17" x14ac:dyDescent="0.25">
      <c r="A620">
        <v>619</v>
      </c>
      <c r="B620">
        <v>184.31288799999999</v>
      </c>
      <c r="C620" s="4">
        <v>1</v>
      </c>
      <c r="D620">
        <v>193.55723</v>
      </c>
      <c r="E620" s="2">
        <v>2</v>
      </c>
      <c r="H620">
        <v>173.32893999999999</v>
      </c>
      <c r="I620" s="3">
        <v>4</v>
      </c>
      <c r="P620">
        <v>3</v>
      </c>
      <c r="Q620" t="str">
        <f t="shared" si="10"/>
        <v>124</v>
      </c>
    </row>
    <row r="621" spans="1:17" x14ac:dyDescent="0.25">
      <c r="A621">
        <v>620</v>
      </c>
      <c r="D621">
        <v>193.58151100000001</v>
      </c>
      <c r="E621" s="2">
        <v>2</v>
      </c>
      <c r="H621">
        <v>173.37896799999999</v>
      </c>
      <c r="I621" s="3">
        <v>4</v>
      </c>
      <c r="P621">
        <v>2</v>
      </c>
      <c r="Q621" t="str">
        <f t="shared" si="10"/>
        <v>24</v>
      </c>
    </row>
    <row r="622" spans="1:17" x14ac:dyDescent="0.25">
      <c r="A622">
        <v>621</v>
      </c>
      <c r="D622">
        <v>193.58151100000001</v>
      </c>
      <c r="E622" s="2">
        <v>2</v>
      </c>
      <c r="P622">
        <v>1</v>
      </c>
      <c r="Q622" t="str">
        <f t="shared" si="10"/>
        <v>2</v>
      </c>
    </row>
    <row r="623" spans="1:17" x14ac:dyDescent="0.25">
      <c r="A623">
        <v>622</v>
      </c>
      <c r="D623">
        <v>193.58151100000001</v>
      </c>
      <c r="E623" s="2">
        <v>2</v>
      </c>
      <c r="F623">
        <v>181.991984</v>
      </c>
      <c r="G623" s="5">
        <v>3</v>
      </c>
      <c r="P623">
        <v>2</v>
      </c>
      <c r="Q623" t="str">
        <f t="shared" si="10"/>
        <v>23</v>
      </c>
    </row>
    <row r="624" spans="1:17" x14ac:dyDescent="0.25">
      <c r="A624">
        <v>623</v>
      </c>
      <c r="D624">
        <v>193.58151100000001</v>
      </c>
      <c r="E624" s="2">
        <v>2</v>
      </c>
      <c r="F624">
        <v>182.085474</v>
      </c>
      <c r="G624" s="5">
        <v>3</v>
      </c>
      <c r="P624">
        <v>2</v>
      </c>
      <c r="Q624" t="str">
        <f t="shared" si="10"/>
        <v>23</v>
      </c>
    </row>
    <row r="625" spans="1:17" x14ac:dyDescent="0.25">
      <c r="A625">
        <v>624</v>
      </c>
      <c r="D625">
        <v>193.58151100000001</v>
      </c>
      <c r="E625" s="2">
        <v>2</v>
      </c>
      <c r="F625">
        <v>182.085474</v>
      </c>
      <c r="G625" s="5">
        <v>3</v>
      </c>
      <c r="P625">
        <v>2</v>
      </c>
      <c r="Q625" t="str">
        <f t="shared" si="10"/>
        <v>23</v>
      </c>
    </row>
    <row r="626" spans="1:17" x14ac:dyDescent="0.25">
      <c r="A626">
        <v>625</v>
      </c>
      <c r="D626">
        <v>193.58151100000001</v>
      </c>
      <c r="E626" s="2">
        <v>2</v>
      </c>
      <c r="F626">
        <v>182.085474</v>
      </c>
      <c r="G626" s="5">
        <v>3</v>
      </c>
      <c r="P626">
        <v>2</v>
      </c>
      <c r="Q626" t="str">
        <f t="shared" si="10"/>
        <v>23</v>
      </c>
    </row>
    <row r="627" spans="1:17" x14ac:dyDescent="0.25">
      <c r="A627">
        <v>626</v>
      </c>
      <c r="D627">
        <v>193.58151100000001</v>
      </c>
      <c r="E627" s="2">
        <v>2</v>
      </c>
      <c r="F627">
        <v>182.085474</v>
      </c>
      <c r="G627" s="5">
        <v>3</v>
      </c>
      <c r="P627">
        <v>2</v>
      </c>
      <c r="Q627" t="str">
        <f t="shared" si="10"/>
        <v>23</v>
      </c>
    </row>
    <row r="628" spans="1:17" x14ac:dyDescent="0.25">
      <c r="A628">
        <v>627</v>
      </c>
      <c r="D628">
        <v>193.58151100000001</v>
      </c>
      <c r="E628" s="2">
        <v>2</v>
      </c>
      <c r="F628">
        <v>182.085474</v>
      </c>
      <c r="G628" s="5">
        <v>3</v>
      </c>
      <c r="P628">
        <v>2</v>
      </c>
      <c r="Q628" t="str">
        <f t="shared" si="10"/>
        <v>23</v>
      </c>
    </row>
    <row r="629" spans="1:17" x14ac:dyDescent="0.25">
      <c r="A629">
        <v>628</v>
      </c>
      <c r="D629">
        <v>193.58151100000001</v>
      </c>
      <c r="E629" s="2">
        <v>2</v>
      </c>
      <c r="F629">
        <v>182.085474</v>
      </c>
      <c r="G629" s="5">
        <v>3</v>
      </c>
      <c r="P629">
        <v>2</v>
      </c>
      <c r="Q629" t="str">
        <f t="shared" si="10"/>
        <v>23</v>
      </c>
    </row>
    <row r="630" spans="1:17" x14ac:dyDescent="0.25">
      <c r="A630">
        <v>629</v>
      </c>
      <c r="D630">
        <v>193.58151100000001</v>
      </c>
      <c r="E630" s="2">
        <v>2</v>
      </c>
      <c r="F630">
        <v>182.085474</v>
      </c>
      <c r="G630" s="5">
        <v>3</v>
      </c>
      <c r="P630">
        <v>2</v>
      </c>
      <c r="Q630" t="str">
        <f t="shared" si="10"/>
        <v>23</v>
      </c>
    </row>
    <row r="631" spans="1:17" x14ac:dyDescent="0.25">
      <c r="A631">
        <v>630</v>
      </c>
      <c r="D631">
        <v>193.55723</v>
      </c>
      <c r="E631" s="2">
        <v>2</v>
      </c>
      <c r="F631">
        <v>182.085474</v>
      </c>
      <c r="G631" s="5">
        <v>3</v>
      </c>
      <c r="P631">
        <v>2</v>
      </c>
      <c r="Q631" t="str">
        <f t="shared" si="10"/>
        <v>23</v>
      </c>
    </row>
    <row r="632" spans="1:17" x14ac:dyDescent="0.25">
      <c r="A632">
        <v>631</v>
      </c>
      <c r="B632">
        <v>201.72988699999999</v>
      </c>
      <c r="C632" s="4">
        <v>1</v>
      </c>
      <c r="F632">
        <v>182.085474</v>
      </c>
      <c r="G632" s="5">
        <v>3</v>
      </c>
      <c r="P632">
        <v>2</v>
      </c>
      <c r="Q632" t="str">
        <f t="shared" si="10"/>
        <v>13</v>
      </c>
    </row>
    <row r="633" spans="1:17" x14ac:dyDescent="0.25">
      <c r="A633">
        <v>632</v>
      </c>
      <c r="B633">
        <v>201.79991000000001</v>
      </c>
      <c r="C633" s="4">
        <v>1</v>
      </c>
      <c r="F633">
        <v>181.991984</v>
      </c>
      <c r="G633" s="5">
        <v>3</v>
      </c>
      <c r="P633">
        <v>2</v>
      </c>
      <c r="Q633" t="str">
        <f t="shared" si="10"/>
        <v>13</v>
      </c>
    </row>
    <row r="634" spans="1:17" x14ac:dyDescent="0.25">
      <c r="A634">
        <v>633</v>
      </c>
      <c r="B634">
        <v>201.79991000000001</v>
      </c>
      <c r="C634" s="4">
        <v>1</v>
      </c>
      <c r="H634">
        <v>190.27449300000001</v>
      </c>
      <c r="I634" s="3">
        <v>4</v>
      </c>
      <c r="P634">
        <v>2</v>
      </c>
      <c r="Q634" t="str">
        <f t="shared" si="10"/>
        <v>14</v>
      </c>
    </row>
    <row r="635" spans="1:17" x14ac:dyDescent="0.25">
      <c r="A635">
        <v>634</v>
      </c>
      <c r="B635">
        <v>201.79991000000001</v>
      </c>
      <c r="C635" s="4">
        <v>1</v>
      </c>
      <c r="H635">
        <v>190.25500700000001</v>
      </c>
      <c r="I635" s="3">
        <v>4</v>
      </c>
      <c r="P635">
        <v>2</v>
      </c>
      <c r="Q635" t="str">
        <f t="shared" si="10"/>
        <v>14</v>
      </c>
    </row>
    <row r="636" spans="1:17" x14ac:dyDescent="0.25">
      <c r="A636">
        <v>635</v>
      </c>
      <c r="B636">
        <v>201.79991000000001</v>
      </c>
      <c r="C636" s="4">
        <v>1</v>
      </c>
      <c r="H636">
        <v>190.25500700000001</v>
      </c>
      <c r="I636" s="3">
        <v>4</v>
      </c>
      <c r="P636">
        <v>2</v>
      </c>
      <c r="Q636" t="str">
        <f t="shared" si="10"/>
        <v>14</v>
      </c>
    </row>
    <row r="637" spans="1:17" x14ac:dyDescent="0.25">
      <c r="A637">
        <v>636</v>
      </c>
      <c r="B637">
        <v>201.79991000000001</v>
      </c>
      <c r="C637" s="4">
        <v>1</v>
      </c>
      <c r="H637">
        <v>190.25500700000001</v>
      </c>
      <c r="I637" s="3">
        <v>4</v>
      </c>
      <c r="P637">
        <v>2</v>
      </c>
      <c r="Q637" t="str">
        <f t="shared" si="10"/>
        <v>14</v>
      </c>
    </row>
    <row r="638" spans="1:17" x14ac:dyDescent="0.25">
      <c r="A638">
        <v>637</v>
      </c>
      <c r="B638">
        <v>201.79991000000001</v>
      </c>
      <c r="C638" s="4">
        <v>1</v>
      </c>
      <c r="H638">
        <v>190.25500700000001</v>
      </c>
      <c r="I638" s="3">
        <v>4</v>
      </c>
      <c r="P638">
        <v>2</v>
      </c>
      <c r="Q638" t="str">
        <f t="shared" si="10"/>
        <v>14</v>
      </c>
    </row>
    <row r="639" spans="1:17" x14ac:dyDescent="0.25">
      <c r="A639">
        <v>638</v>
      </c>
      <c r="B639">
        <v>201.79991000000001</v>
      </c>
      <c r="C639" s="4">
        <v>1</v>
      </c>
      <c r="H639">
        <v>190.25500700000001</v>
      </c>
      <c r="I639" s="3">
        <v>4</v>
      </c>
      <c r="P639">
        <v>2</v>
      </c>
      <c r="Q639" t="str">
        <f t="shared" si="10"/>
        <v>14</v>
      </c>
    </row>
    <row r="640" spans="1:17" x14ac:dyDescent="0.25">
      <c r="A640">
        <v>639</v>
      </c>
      <c r="B640">
        <v>201.79991000000001</v>
      </c>
      <c r="C640" s="4">
        <v>1</v>
      </c>
      <c r="H640">
        <v>190.25500700000001</v>
      </c>
      <c r="I640" s="3">
        <v>4</v>
      </c>
      <c r="P640">
        <v>2</v>
      </c>
      <c r="Q640" t="str">
        <f t="shared" si="10"/>
        <v>14</v>
      </c>
    </row>
    <row r="641" spans="1:17" x14ac:dyDescent="0.25">
      <c r="A641">
        <v>640</v>
      </c>
      <c r="B641">
        <v>201.79991000000001</v>
      </c>
      <c r="C641" s="4">
        <v>1</v>
      </c>
      <c r="H641">
        <v>190.25500700000001</v>
      </c>
      <c r="I641" s="3">
        <v>4</v>
      </c>
      <c r="P641">
        <v>2</v>
      </c>
      <c r="Q641" t="str">
        <f t="shared" si="10"/>
        <v>14</v>
      </c>
    </row>
    <row r="642" spans="1:17" x14ac:dyDescent="0.25">
      <c r="A642">
        <v>641</v>
      </c>
      <c r="B642">
        <v>201.79991000000001</v>
      </c>
      <c r="C642" s="4">
        <v>1</v>
      </c>
      <c r="H642">
        <v>190.25500700000001</v>
      </c>
      <c r="I642" s="3">
        <v>4</v>
      </c>
      <c r="P642">
        <v>2</v>
      </c>
      <c r="Q642" t="str">
        <f t="shared" ref="Q642:Q705" si="11">CONCATENATE(C642,E642,G642,I642)</f>
        <v>14</v>
      </c>
    </row>
    <row r="643" spans="1:17" x14ac:dyDescent="0.25">
      <c r="A643">
        <v>642</v>
      </c>
      <c r="B643">
        <v>201.72988699999999</v>
      </c>
      <c r="C643" s="4">
        <v>1</v>
      </c>
      <c r="D643">
        <v>211.30439100000001</v>
      </c>
      <c r="E643" s="2">
        <v>2</v>
      </c>
      <c r="H643">
        <v>190.25500700000001</v>
      </c>
      <c r="I643" s="3">
        <v>4</v>
      </c>
      <c r="P643">
        <v>3</v>
      </c>
      <c r="Q643" t="str">
        <f t="shared" si="11"/>
        <v>124</v>
      </c>
    </row>
    <row r="644" spans="1:17" x14ac:dyDescent="0.25">
      <c r="A644">
        <v>643</v>
      </c>
      <c r="B644">
        <v>201.72988699999999</v>
      </c>
      <c r="C644" s="4">
        <v>1</v>
      </c>
      <c r="D644">
        <v>211.30439100000001</v>
      </c>
      <c r="E644" s="2">
        <v>2</v>
      </c>
      <c r="H644">
        <v>190.27449300000001</v>
      </c>
      <c r="I644" s="3">
        <v>4</v>
      </c>
      <c r="P644">
        <v>3</v>
      </c>
      <c r="Q644" t="str">
        <f t="shared" si="11"/>
        <v>124</v>
      </c>
    </row>
    <row r="645" spans="1:17" x14ac:dyDescent="0.25">
      <c r="A645">
        <v>644</v>
      </c>
      <c r="D645">
        <v>211.30439100000001</v>
      </c>
      <c r="E645" s="2">
        <v>2</v>
      </c>
      <c r="H645">
        <v>190.27449300000001</v>
      </c>
      <c r="I645" s="3">
        <v>4</v>
      </c>
      <c r="P645">
        <v>2</v>
      </c>
      <c r="Q645" t="str">
        <f t="shared" si="11"/>
        <v>24</v>
      </c>
    </row>
    <row r="646" spans="1:17" x14ac:dyDescent="0.25">
      <c r="A646">
        <v>645</v>
      </c>
      <c r="D646">
        <v>211.30439100000001</v>
      </c>
      <c r="E646" s="2">
        <v>2</v>
      </c>
      <c r="P646">
        <v>1</v>
      </c>
      <c r="Q646" t="str">
        <f t="shared" si="11"/>
        <v>2</v>
      </c>
    </row>
    <row r="647" spans="1:17" x14ac:dyDescent="0.25">
      <c r="A647">
        <v>646</v>
      </c>
      <c r="D647">
        <v>211.30439100000001</v>
      </c>
      <c r="E647" s="2">
        <v>2</v>
      </c>
      <c r="F647">
        <v>199.517573</v>
      </c>
      <c r="G647" s="5">
        <v>3</v>
      </c>
      <c r="P647">
        <v>2</v>
      </c>
      <c r="Q647" t="str">
        <f t="shared" si="11"/>
        <v>23</v>
      </c>
    </row>
    <row r="648" spans="1:17" x14ac:dyDescent="0.25">
      <c r="A648">
        <v>647</v>
      </c>
      <c r="D648">
        <v>211.30439100000001</v>
      </c>
      <c r="E648" s="2">
        <v>2</v>
      </c>
      <c r="F648">
        <v>199.598547</v>
      </c>
      <c r="G648" s="5">
        <v>3</v>
      </c>
      <c r="P648">
        <v>2</v>
      </c>
      <c r="Q648" t="str">
        <f t="shared" si="11"/>
        <v>23</v>
      </c>
    </row>
    <row r="649" spans="1:17" x14ac:dyDescent="0.25">
      <c r="A649">
        <v>648</v>
      </c>
      <c r="D649">
        <v>211.30439100000001</v>
      </c>
      <c r="E649" s="2">
        <v>2</v>
      </c>
      <c r="F649">
        <v>199.598547</v>
      </c>
      <c r="G649" s="5">
        <v>3</v>
      </c>
      <c r="P649">
        <v>2</v>
      </c>
      <c r="Q649" t="str">
        <f t="shared" si="11"/>
        <v>23</v>
      </c>
    </row>
    <row r="650" spans="1:17" x14ac:dyDescent="0.25">
      <c r="A650">
        <v>649</v>
      </c>
      <c r="D650">
        <v>211.30439100000001</v>
      </c>
      <c r="E650" s="2">
        <v>2</v>
      </c>
      <c r="F650">
        <v>199.598547</v>
      </c>
      <c r="G650" s="5">
        <v>3</v>
      </c>
      <c r="P650">
        <v>2</v>
      </c>
      <c r="Q650" t="str">
        <f t="shared" si="11"/>
        <v>23</v>
      </c>
    </row>
    <row r="651" spans="1:17" x14ac:dyDescent="0.25">
      <c r="A651">
        <v>650</v>
      </c>
      <c r="D651">
        <v>211.30439100000001</v>
      </c>
      <c r="E651" s="2">
        <v>2</v>
      </c>
      <c r="F651">
        <v>199.598547</v>
      </c>
      <c r="G651" s="5">
        <v>3</v>
      </c>
      <c r="P651">
        <v>2</v>
      </c>
      <c r="Q651" t="str">
        <f t="shared" si="11"/>
        <v>23</v>
      </c>
    </row>
    <row r="652" spans="1:17" x14ac:dyDescent="0.25">
      <c r="A652">
        <v>651</v>
      </c>
      <c r="D652">
        <v>211.30439100000001</v>
      </c>
      <c r="E652" s="2">
        <v>2</v>
      </c>
      <c r="F652">
        <v>199.598547</v>
      </c>
      <c r="G652" s="5">
        <v>3</v>
      </c>
      <c r="P652">
        <v>2</v>
      </c>
      <c r="Q652" t="str">
        <f t="shared" si="11"/>
        <v>23</v>
      </c>
    </row>
    <row r="653" spans="1:17" x14ac:dyDescent="0.25">
      <c r="A653">
        <v>652</v>
      </c>
      <c r="D653">
        <v>211.30439100000001</v>
      </c>
      <c r="E653" s="2">
        <v>2</v>
      </c>
      <c r="F653">
        <v>199.598547</v>
      </c>
      <c r="G653" s="5">
        <v>3</v>
      </c>
      <c r="P653">
        <v>2</v>
      </c>
      <c r="Q653" t="str">
        <f t="shared" si="11"/>
        <v>23</v>
      </c>
    </row>
    <row r="654" spans="1:17" x14ac:dyDescent="0.25">
      <c r="A654">
        <v>653</v>
      </c>
      <c r="D654">
        <v>211.30439100000001</v>
      </c>
      <c r="E654" s="2">
        <v>2</v>
      </c>
      <c r="F654">
        <v>199.598547</v>
      </c>
      <c r="G654" s="5">
        <v>3</v>
      </c>
      <c r="P654">
        <v>2</v>
      </c>
      <c r="Q654" t="str">
        <f t="shared" si="11"/>
        <v>23</v>
      </c>
    </row>
    <row r="655" spans="1:17" x14ac:dyDescent="0.25">
      <c r="A655">
        <v>654</v>
      </c>
      <c r="B655">
        <v>217.28082599999999</v>
      </c>
      <c r="C655" s="4">
        <v>1</v>
      </c>
      <c r="D655">
        <v>211.30439100000001</v>
      </c>
      <c r="E655" s="2">
        <v>2</v>
      </c>
      <c r="F655">
        <v>199.598547</v>
      </c>
      <c r="G655" s="5">
        <v>3</v>
      </c>
      <c r="P655">
        <v>3</v>
      </c>
      <c r="Q655" t="str">
        <f t="shared" si="11"/>
        <v>123</v>
      </c>
    </row>
    <row r="656" spans="1:17" x14ac:dyDescent="0.25">
      <c r="A656">
        <v>655</v>
      </c>
      <c r="B656">
        <v>217.38567499999999</v>
      </c>
      <c r="C656" s="4">
        <v>1</v>
      </c>
      <c r="D656">
        <v>211.30439100000001</v>
      </c>
      <c r="E656" s="2">
        <v>2</v>
      </c>
      <c r="F656">
        <v>199.598547</v>
      </c>
      <c r="G656" s="5">
        <v>3</v>
      </c>
      <c r="P656">
        <v>3</v>
      </c>
      <c r="Q656" t="str">
        <f t="shared" si="11"/>
        <v>123</v>
      </c>
    </row>
    <row r="657" spans="1:17" x14ac:dyDescent="0.25">
      <c r="A657">
        <v>656</v>
      </c>
      <c r="B657">
        <v>217.38567499999999</v>
      </c>
      <c r="C657" s="4">
        <v>1</v>
      </c>
      <c r="F657">
        <v>199.517573</v>
      </c>
      <c r="G657" s="5">
        <v>3</v>
      </c>
      <c r="H657">
        <v>206.349085</v>
      </c>
      <c r="I657" s="3">
        <v>4</v>
      </c>
      <c r="P657">
        <v>3</v>
      </c>
      <c r="Q657" t="str">
        <f t="shared" si="11"/>
        <v>134</v>
      </c>
    </row>
    <row r="658" spans="1:17" x14ac:dyDescent="0.25">
      <c r="A658">
        <v>657</v>
      </c>
      <c r="B658">
        <v>217.38567499999999</v>
      </c>
      <c r="C658" s="4">
        <v>1</v>
      </c>
      <c r="H658">
        <v>206.349085</v>
      </c>
      <c r="I658" s="3">
        <v>4</v>
      </c>
      <c r="P658">
        <v>2</v>
      </c>
      <c r="Q658" t="str">
        <f t="shared" si="11"/>
        <v>14</v>
      </c>
    </row>
    <row r="659" spans="1:17" x14ac:dyDescent="0.25">
      <c r="A659">
        <v>658</v>
      </c>
      <c r="B659">
        <v>217.38567499999999</v>
      </c>
      <c r="C659" s="4">
        <v>1</v>
      </c>
      <c r="H659">
        <v>206.251555</v>
      </c>
      <c r="I659" s="3">
        <v>4</v>
      </c>
      <c r="P659">
        <v>2</v>
      </c>
      <c r="Q659" t="str">
        <f t="shared" si="11"/>
        <v>14</v>
      </c>
    </row>
    <row r="660" spans="1:17" x14ac:dyDescent="0.25">
      <c r="A660">
        <v>659</v>
      </c>
      <c r="B660">
        <v>217.33625900000001</v>
      </c>
      <c r="C660" s="4">
        <v>1</v>
      </c>
      <c r="H660">
        <v>206.251555</v>
      </c>
      <c r="I660" s="3">
        <v>4</v>
      </c>
      <c r="P660">
        <v>2</v>
      </c>
      <c r="Q660" t="str">
        <f t="shared" si="11"/>
        <v>14</v>
      </c>
    </row>
    <row r="661" spans="1:17" x14ac:dyDescent="0.25">
      <c r="A661">
        <v>660</v>
      </c>
      <c r="B661">
        <v>217.33625900000001</v>
      </c>
      <c r="C661" s="4">
        <v>1</v>
      </c>
      <c r="H661">
        <v>206.251555</v>
      </c>
      <c r="I661" s="3">
        <v>4</v>
      </c>
      <c r="P661">
        <v>2</v>
      </c>
      <c r="Q661" t="str">
        <f t="shared" si="11"/>
        <v>14</v>
      </c>
    </row>
    <row r="662" spans="1:17" x14ac:dyDescent="0.25">
      <c r="A662">
        <v>661</v>
      </c>
      <c r="B662">
        <v>217.33625900000001</v>
      </c>
      <c r="C662" s="4">
        <v>1</v>
      </c>
      <c r="H662">
        <v>206.251555</v>
      </c>
      <c r="I662" s="3">
        <v>4</v>
      </c>
      <c r="P662">
        <v>2</v>
      </c>
      <c r="Q662" t="str">
        <f t="shared" si="11"/>
        <v>14</v>
      </c>
    </row>
    <row r="663" spans="1:17" x14ac:dyDescent="0.25">
      <c r="A663">
        <v>662</v>
      </c>
      <c r="B663">
        <v>217.33625900000001</v>
      </c>
      <c r="C663" s="4">
        <v>1</v>
      </c>
      <c r="H663">
        <v>206.251555</v>
      </c>
      <c r="I663" s="3">
        <v>4</v>
      </c>
      <c r="P663">
        <v>2</v>
      </c>
      <c r="Q663" t="str">
        <f t="shared" si="11"/>
        <v>14</v>
      </c>
    </row>
    <row r="664" spans="1:17" x14ac:dyDescent="0.25">
      <c r="A664">
        <v>663</v>
      </c>
      <c r="B664">
        <v>217.33625900000001</v>
      </c>
      <c r="C664" s="4">
        <v>1</v>
      </c>
      <c r="H664">
        <v>206.251555</v>
      </c>
      <c r="I664" s="3">
        <v>4</v>
      </c>
      <c r="P664">
        <v>2</v>
      </c>
      <c r="Q664" t="str">
        <f t="shared" si="11"/>
        <v>14</v>
      </c>
    </row>
    <row r="665" spans="1:17" x14ac:dyDescent="0.25">
      <c r="A665">
        <v>664</v>
      </c>
      <c r="B665">
        <v>217.33625900000001</v>
      </c>
      <c r="C665" s="4">
        <v>1</v>
      </c>
      <c r="H665">
        <v>206.251555</v>
      </c>
      <c r="I665" s="3">
        <v>4</v>
      </c>
      <c r="P665">
        <v>2</v>
      </c>
      <c r="Q665" t="str">
        <f t="shared" si="11"/>
        <v>14</v>
      </c>
    </row>
    <row r="666" spans="1:17" x14ac:dyDescent="0.25">
      <c r="A666">
        <v>665</v>
      </c>
      <c r="B666">
        <v>217.33625900000001</v>
      </c>
      <c r="C666" s="4">
        <v>1</v>
      </c>
      <c r="H666">
        <v>206.251555</v>
      </c>
      <c r="I666" s="3">
        <v>4</v>
      </c>
      <c r="P666">
        <v>2</v>
      </c>
      <c r="Q666" t="str">
        <f t="shared" si="11"/>
        <v>14</v>
      </c>
    </row>
    <row r="667" spans="1:17" x14ac:dyDescent="0.25">
      <c r="A667">
        <v>666</v>
      </c>
      <c r="B667">
        <v>217.33625900000001</v>
      </c>
      <c r="C667" s="4">
        <v>1</v>
      </c>
      <c r="D667">
        <v>224.346037</v>
      </c>
      <c r="E667" s="2">
        <v>2</v>
      </c>
      <c r="H667">
        <v>206.349085</v>
      </c>
      <c r="I667" s="3">
        <v>4</v>
      </c>
      <c r="P667">
        <v>3</v>
      </c>
      <c r="Q667" t="str">
        <f t="shared" si="11"/>
        <v>124</v>
      </c>
    </row>
    <row r="668" spans="1:17" x14ac:dyDescent="0.25">
      <c r="A668">
        <v>667</v>
      </c>
      <c r="B668">
        <v>217.28082599999999</v>
      </c>
      <c r="C668" s="4">
        <v>1</v>
      </c>
      <c r="D668">
        <v>224.35358500000001</v>
      </c>
      <c r="E668" s="2">
        <v>2</v>
      </c>
      <c r="H668">
        <v>206.349085</v>
      </c>
      <c r="I668" s="3">
        <v>4</v>
      </c>
      <c r="P668">
        <v>3</v>
      </c>
      <c r="Q668" t="str">
        <f t="shared" si="11"/>
        <v>124</v>
      </c>
    </row>
    <row r="669" spans="1:17" x14ac:dyDescent="0.25">
      <c r="A669">
        <v>668</v>
      </c>
      <c r="D669">
        <v>224.35358500000001</v>
      </c>
      <c r="E669" s="2">
        <v>2</v>
      </c>
      <c r="F669">
        <v>214.779651</v>
      </c>
      <c r="G669" s="5">
        <v>3</v>
      </c>
      <c r="H669">
        <v>206.349085</v>
      </c>
      <c r="I669" s="3">
        <v>4</v>
      </c>
      <c r="P669">
        <v>3</v>
      </c>
      <c r="Q669" t="str">
        <f t="shared" si="11"/>
        <v>234</v>
      </c>
    </row>
    <row r="670" spans="1:17" x14ac:dyDescent="0.25">
      <c r="A670">
        <v>669</v>
      </c>
      <c r="D670">
        <v>224.35358500000001</v>
      </c>
      <c r="E670" s="2">
        <v>2</v>
      </c>
      <c r="F670">
        <v>214.96420699999999</v>
      </c>
      <c r="G670" s="5">
        <v>3</v>
      </c>
      <c r="P670">
        <v>2</v>
      </c>
      <c r="Q670" t="str">
        <f t="shared" si="11"/>
        <v>23</v>
      </c>
    </row>
    <row r="671" spans="1:17" x14ac:dyDescent="0.25">
      <c r="A671">
        <v>670</v>
      </c>
      <c r="D671">
        <v>224.35358500000001</v>
      </c>
      <c r="E671" s="2">
        <v>2</v>
      </c>
      <c r="F671">
        <v>214.96420699999999</v>
      </c>
      <c r="G671" s="5">
        <v>3</v>
      </c>
      <c r="P671">
        <v>2</v>
      </c>
      <c r="Q671" t="str">
        <f t="shared" si="11"/>
        <v>23</v>
      </c>
    </row>
    <row r="672" spans="1:17" x14ac:dyDescent="0.25">
      <c r="A672">
        <v>671</v>
      </c>
      <c r="D672">
        <v>224.35358500000001</v>
      </c>
      <c r="E672" s="2">
        <v>2</v>
      </c>
      <c r="F672">
        <v>214.96420699999999</v>
      </c>
      <c r="G672" s="5">
        <v>3</v>
      </c>
      <c r="P672">
        <v>2</v>
      </c>
      <c r="Q672" t="str">
        <f t="shared" si="11"/>
        <v>23</v>
      </c>
    </row>
    <row r="673" spans="1:17" x14ac:dyDescent="0.25">
      <c r="A673">
        <v>672</v>
      </c>
      <c r="D673">
        <v>224.35358500000001</v>
      </c>
      <c r="E673" s="2">
        <v>2</v>
      </c>
      <c r="F673">
        <v>214.96420699999999</v>
      </c>
      <c r="G673" s="5">
        <v>3</v>
      </c>
      <c r="P673">
        <v>2</v>
      </c>
      <c r="Q673" t="str">
        <f t="shared" si="11"/>
        <v>23</v>
      </c>
    </row>
    <row r="674" spans="1:17" x14ac:dyDescent="0.25">
      <c r="A674">
        <v>673</v>
      </c>
      <c r="D674">
        <v>224.35358500000001</v>
      </c>
      <c r="E674" s="2">
        <v>2</v>
      </c>
      <c r="F674">
        <v>214.96420699999999</v>
      </c>
      <c r="G674" s="5">
        <v>3</v>
      </c>
      <c r="P674">
        <v>2</v>
      </c>
      <c r="Q674" t="str">
        <f t="shared" si="11"/>
        <v>23</v>
      </c>
    </row>
    <row r="675" spans="1:17" x14ac:dyDescent="0.25">
      <c r="A675">
        <v>674</v>
      </c>
      <c r="D675">
        <v>224.35358500000001</v>
      </c>
      <c r="E675" s="2">
        <v>2</v>
      </c>
      <c r="F675">
        <v>214.96420699999999</v>
      </c>
      <c r="G675" s="5">
        <v>3</v>
      </c>
      <c r="P675">
        <v>2</v>
      </c>
      <c r="Q675" t="str">
        <f t="shared" si="11"/>
        <v>23</v>
      </c>
    </row>
    <row r="676" spans="1:17" x14ac:dyDescent="0.25">
      <c r="A676">
        <v>675</v>
      </c>
      <c r="D676">
        <v>224.35358500000001</v>
      </c>
      <c r="E676" s="2">
        <v>2</v>
      </c>
      <c r="F676">
        <v>214.96420699999999</v>
      </c>
      <c r="G676" s="5">
        <v>3</v>
      </c>
      <c r="P676">
        <v>2</v>
      </c>
      <c r="Q676" t="str">
        <f t="shared" si="11"/>
        <v>23</v>
      </c>
    </row>
    <row r="677" spans="1:17" x14ac:dyDescent="0.25">
      <c r="A677">
        <v>676</v>
      </c>
      <c r="D677">
        <v>224.35358500000001</v>
      </c>
      <c r="E677" s="2">
        <v>2</v>
      </c>
      <c r="F677">
        <v>214.96420699999999</v>
      </c>
      <c r="G677" s="5">
        <v>3</v>
      </c>
      <c r="P677">
        <v>2</v>
      </c>
      <c r="Q677" t="str">
        <f t="shared" si="11"/>
        <v>23</v>
      </c>
    </row>
    <row r="678" spans="1:17" x14ac:dyDescent="0.25">
      <c r="A678">
        <v>677</v>
      </c>
      <c r="D678">
        <v>224.35358500000001</v>
      </c>
      <c r="E678" s="2">
        <v>2</v>
      </c>
      <c r="F678">
        <v>214.96420699999999</v>
      </c>
      <c r="G678" s="5">
        <v>3</v>
      </c>
      <c r="P678">
        <v>2</v>
      </c>
      <c r="Q678" t="str">
        <f t="shared" si="11"/>
        <v>23</v>
      </c>
    </row>
    <row r="679" spans="1:17" x14ac:dyDescent="0.25">
      <c r="A679">
        <v>678</v>
      </c>
      <c r="B679">
        <v>232.08149600000002</v>
      </c>
      <c r="C679" s="4">
        <v>1</v>
      </c>
      <c r="D679">
        <v>224.35358500000001</v>
      </c>
      <c r="E679" s="2">
        <v>2</v>
      </c>
      <c r="F679">
        <v>214.96420699999999</v>
      </c>
      <c r="G679" s="5">
        <v>3</v>
      </c>
      <c r="P679">
        <v>3</v>
      </c>
      <c r="Q679" t="str">
        <f t="shared" si="11"/>
        <v>123</v>
      </c>
    </row>
    <row r="680" spans="1:17" x14ac:dyDescent="0.25">
      <c r="A680">
        <v>679</v>
      </c>
      <c r="B680">
        <v>232.16161099999999</v>
      </c>
      <c r="C680" s="4">
        <v>1</v>
      </c>
      <c r="D680">
        <v>224.346037</v>
      </c>
      <c r="E680" s="2">
        <v>2</v>
      </c>
      <c r="F680">
        <v>214.779651</v>
      </c>
      <c r="G680" s="5">
        <v>3</v>
      </c>
      <c r="P680">
        <v>3</v>
      </c>
      <c r="Q680" t="str">
        <f t="shared" si="11"/>
        <v>123</v>
      </c>
    </row>
    <row r="681" spans="1:17" x14ac:dyDescent="0.25">
      <c r="A681">
        <v>680</v>
      </c>
      <c r="B681">
        <v>232.16161099999999</v>
      </c>
      <c r="C681" s="4">
        <v>1</v>
      </c>
      <c r="H681">
        <v>221.76184000000001</v>
      </c>
      <c r="I681" s="3">
        <v>4</v>
      </c>
      <c r="P681">
        <v>2</v>
      </c>
      <c r="Q681" t="str">
        <f t="shared" si="11"/>
        <v>14</v>
      </c>
    </row>
    <row r="682" spans="1:17" x14ac:dyDescent="0.25">
      <c r="A682">
        <v>681</v>
      </c>
      <c r="B682">
        <v>232.16161099999999</v>
      </c>
      <c r="C682" s="4">
        <v>1</v>
      </c>
      <c r="H682">
        <v>221.83328499999999</v>
      </c>
      <c r="I682" s="3">
        <v>4</v>
      </c>
      <c r="P682">
        <v>2</v>
      </c>
      <c r="Q682" t="str">
        <f t="shared" si="11"/>
        <v>14</v>
      </c>
    </row>
    <row r="683" spans="1:17" x14ac:dyDescent="0.25">
      <c r="A683">
        <v>682</v>
      </c>
      <c r="B683">
        <v>232.16161099999999</v>
      </c>
      <c r="C683" s="4">
        <v>1</v>
      </c>
      <c r="H683">
        <v>221.83328499999999</v>
      </c>
      <c r="I683" s="3">
        <v>4</v>
      </c>
      <c r="P683">
        <v>2</v>
      </c>
      <c r="Q683" t="str">
        <f t="shared" si="11"/>
        <v>14</v>
      </c>
    </row>
    <row r="684" spans="1:17" x14ac:dyDescent="0.25">
      <c r="A684">
        <v>683</v>
      </c>
      <c r="B684">
        <v>232.16161099999999</v>
      </c>
      <c r="C684" s="4">
        <v>1</v>
      </c>
      <c r="H684">
        <v>221.83328499999999</v>
      </c>
      <c r="I684" s="3">
        <v>4</v>
      </c>
      <c r="P684">
        <v>2</v>
      </c>
      <c r="Q684" t="str">
        <f t="shared" si="11"/>
        <v>14</v>
      </c>
    </row>
    <row r="685" spans="1:17" x14ac:dyDescent="0.25">
      <c r="A685">
        <v>684</v>
      </c>
      <c r="B685">
        <v>232.16161099999999</v>
      </c>
      <c r="C685" s="4">
        <v>1</v>
      </c>
      <c r="H685">
        <v>221.83328499999999</v>
      </c>
      <c r="I685" s="3">
        <v>4</v>
      </c>
      <c r="P685">
        <v>2</v>
      </c>
      <c r="Q685" t="str">
        <f t="shared" si="11"/>
        <v>14</v>
      </c>
    </row>
    <row r="686" spans="1:17" x14ac:dyDescent="0.25">
      <c r="A686">
        <v>685</v>
      </c>
      <c r="B686">
        <v>232.16161099999999</v>
      </c>
      <c r="C686" s="4">
        <v>1</v>
      </c>
      <c r="H686">
        <v>221.83328499999999</v>
      </c>
      <c r="I686" s="3">
        <v>4</v>
      </c>
      <c r="P686">
        <v>2</v>
      </c>
      <c r="Q686" t="str">
        <f t="shared" si="11"/>
        <v>14</v>
      </c>
    </row>
    <row r="687" spans="1:17" x14ac:dyDescent="0.25">
      <c r="A687">
        <v>686</v>
      </c>
      <c r="B687">
        <v>232.16161099999999</v>
      </c>
      <c r="C687" s="4">
        <v>1</v>
      </c>
      <c r="H687">
        <v>221.83328499999999</v>
      </c>
      <c r="I687" s="3">
        <v>4</v>
      </c>
      <c r="P687">
        <v>2</v>
      </c>
      <c r="Q687" t="str">
        <f t="shared" si="11"/>
        <v>14</v>
      </c>
    </row>
    <row r="688" spans="1:17" x14ac:dyDescent="0.25">
      <c r="A688">
        <v>687</v>
      </c>
      <c r="B688">
        <v>232.16161099999999</v>
      </c>
      <c r="C688" s="4">
        <v>1</v>
      </c>
      <c r="H688">
        <v>221.83328499999999</v>
      </c>
      <c r="I688" s="3">
        <v>4</v>
      </c>
      <c r="P688">
        <v>2</v>
      </c>
      <c r="Q688" t="str">
        <f t="shared" si="11"/>
        <v>14</v>
      </c>
    </row>
    <row r="689" spans="1:17" x14ac:dyDescent="0.25">
      <c r="A689">
        <v>688</v>
      </c>
      <c r="B689">
        <v>232.16161099999999</v>
      </c>
      <c r="C689" s="4">
        <v>1</v>
      </c>
      <c r="H689">
        <v>221.83328499999999</v>
      </c>
      <c r="I689" s="3">
        <v>4</v>
      </c>
      <c r="P689">
        <v>2</v>
      </c>
      <c r="Q689" t="str">
        <f t="shared" si="11"/>
        <v>14</v>
      </c>
    </row>
    <row r="690" spans="1:17" x14ac:dyDescent="0.25">
      <c r="A690">
        <v>689</v>
      </c>
      <c r="B690">
        <v>232.16161099999999</v>
      </c>
      <c r="C690" s="4">
        <v>1</v>
      </c>
      <c r="H690">
        <v>221.83328499999999</v>
      </c>
      <c r="I690" s="3">
        <v>4</v>
      </c>
      <c r="P690">
        <v>2</v>
      </c>
      <c r="Q690" t="str">
        <f t="shared" si="11"/>
        <v>14</v>
      </c>
    </row>
    <row r="691" spans="1:17" x14ac:dyDescent="0.25">
      <c r="A691">
        <v>690</v>
      </c>
      <c r="B691">
        <v>232.16161099999999</v>
      </c>
      <c r="C691" s="4">
        <v>1</v>
      </c>
      <c r="H691">
        <v>221.83328499999999</v>
      </c>
      <c r="I691" s="3">
        <v>4</v>
      </c>
      <c r="P691">
        <v>2</v>
      </c>
      <c r="Q691" t="str">
        <f t="shared" si="11"/>
        <v>14</v>
      </c>
    </row>
    <row r="692" spans="1:17" x14ac:dyDescent="0.25">
      <c r="A692">
        <v>691</v>
      </c>
      <c r="B692">
        <v>232.08149600000002</v>
      </c>
      <c r="C692" s="4">
        <v>1</v>
      </c>
      <c r="D692">
        <v>241.15056300000001</v>
      </c>
      <c r="E692" s="2">
        <v>2</v>
      </c>
      <c r="H692">
        <v>221.76184000000001</v>
      </c>
      <c r="I692" s="3">
        <v>4</v>
      </c>
      <c r="P692">
        <v>3</v>
      </c>
      <c r="Q692" t="str">
        <f t="shared" si="11"/>
        <v>124</v>
      </c>
    </row>
    <row r="693" spans="1:17" x14ac:dyDescent="0.25">
      <c r="A693">
        <v>692</v>
      </c>
      <c r="B693">
        <v>232.08149600000002</v>
      </c>
      <c r="C693" s="4">
        <v>1</v>
      </c>
      <c r="D693">
        <v>241.15566200000001</v>
      </c>
      <c r="E693" s="2">
        <v>2</v>
      </c>
      <c r="H693">
        <v>221.76184000000001</v>
      </c>
      <c r="I693" s="3">
        <v>4</v>
      </c>
      <c r="P693">
        <v>3</v>
      </c>
      <c r="Q693" t="str">
        <f t="shared" si="11"/>
        <v>124</v>
      </c>
    </row>
    <row r="694" spans="1:17" x14ac:dyDescent="0.25">
      <c r="A694">
        <v>693</v>
      </c>
      <c r="D694">
        <v>241.15566200000001</v>
      </c>
      <c r="E694" s="2">
        <v>2</v>
      </c>
      <c r="H694">
        <v>221.76184000000001</v>
      </c>
      <c r="I694" s="3">
        <v>4</v>
      </c>
      <c r="P694">
        <v>2</v>
      </c>
      <c r="Q694" t="str">
        <f t="shared" si="11"/>
        <v>24</v>
      </c>
    </row>
    <row r="695" spans="1:17" x14ac:dyDescent="0.25">
      <c r="A695">
        <v>694</v>
      </c>
      <c r="D695">
        <v>241.15566200000001</v>
      </c>
      <c r="E695" s="2">
        <v>2</v>
      </c>
      <c r="H695">
        <v>221.76184000000001</v>
      </c>
      <c r="I695" s="3">
        <v>4</v>
      </c>
      <c r="P695">
        <v>2</v>
      </c>
      <c r="Q695" t="str">
        <f t="shared" si="11"/>
        <v>24</v>
      </c>
    </row>
    <row r="696" spans="1:17" x14ac:dyDescent="0.25">
      <c r="A696">
        <v>695</v>
      </c>
      <c r="D696">
        <v>241.15566200000001</v>
      </c>
      <c r="E696" s="2">
        <v>2</v>
      </c>
      <c r="F696">
        <v>229.53228100000001</v>
      </c>
      <c r="G696" s="5">
        <v>3</v>
      </c>
      <c r="H696">
        <v>221.76184000000001</v>
      </c>
      <c r="I696" s="3">
        <v>4</v>
      </c>
      <c r="P696">
        <v>3</v>
      </c>
      <c r="Q696" t="str">
        <f t="shared" si="11"/>
        <v>234</v>
      </c>
    </row>
    <row r="697" spans="1:17" x14ac:dyDescent="0.25">
      <c r="A697">
        <v>696</v>
      </c>
      <c r="D697">
        <v>241.15566200000001</v>
      </c>
      <c r="E697" s="2">
        <v>2</v>
      </c>
      <c r="F697">
        <v>229.789559</v>
      </c>
      <c r="G697" s="5">
        <v>3</v>
      </c>
      <c r="P697">
        <v>2</v>
      </c>
      <c r="Q697" t="str">
        <f t="shared" si="11"/>
        <v>23</v>
      </c>
    </row>
    <row r="698" spans="1:17" x14ac:dyDescent="0.25">
      <c r="A698">
        <v>697</v>
      </c>
      <c r="D698">
        <v>241.15566200000001</v>
      </c>
      <c r="E698" s="2">
        <v>2</v>
      </c>
      <c r="F698">
        <v>229.789559</v>
      </c>
      <c r="G698" s="5">
        <v>3</v>
      </c>
      <c r="P698">
        <v>2</v>
      </c>
      <c r="Q698" t="str">
        <f t="shared" si="11"/>
        <v>23</v>
      </c>
    </row>
    <row r="699" spans="1:17" x14ac:dyDescent="0.25">
      <c r="A699">
        <v>698</v>
      </c>
      <c r="D699">
        <v>241.15566200000001</v>
      </c>
      <c r="E699" s="2">
        <v>2</v>
      </c>
      <c r="F699">
        <v>229.789559</v>
      </c>
      <c r="G699" s="5">
        <v>3</v>
      </c>
      <c r="P699">
        <v>2</v>
      </c>
      <c r="Q699" t="str">
        <f t="shared" si="11"/>
        <v>23</v>
      </c>
    </row>
    <row r="700" spans="1:17" x14ac:dyDescent="0.25">
      <c r="A700">
        <v>699</v>
      </c>
      <c r="D700">
        <v>241.15566200000001</v>
      </c>
      <c r="E700" s="2">
        <v>2</v>
      </c>
      <c r="F700">
        <v>229.789559</v>
      </c>
      <c r="G700" s="5">
        <v>3</v>
      </c>
      <c r="P700">
        <v>2</v>
      </c>
      <c r="Q700" t="str">
        <f t="shared" si="11"/>
        <v>23</v>
      </c>
    </row>
    <row r="701" spans="1:17" x14ac:dyDescent="0.25">
      <c r="A701">
        <v>700</v>
      </c>
      <c r="D701">
        <v>241.15566200000001</v>
      </c>
      <c r="E701" s="2">
        <v>2</v>
      </c>
      <c r="F701">
        <v>229.789559</v>
      </c>
      <c r="G701" s="5">
        <v>3</v>
      </c>
      <c r="P701">
        <v>2</v>
      </c>
      <c r="Q701" t="str">
        <f t="shared" si="11"/>
        <v>23</v>
      </c>
    </row>
    <row r="702" spans="1:17" x14ac:dyDescent="0.25">
      <c r="A702">
        <v>701</v>
      </c>
      <c r="D702">
        <v>241.15566200000001</v>
      </c>
      <c r="E702" s="2">
        <v>2</v>
      </c>
      <c r="F702">
        <v>229.789559</v>
      </c>
      <c r="G702" s="5">
        <v>3</v>
      </c>
      <c r="P702">
        <v>2</v>
      </c>
      <c r="Q702" t="str">
        <f t="shared" si="11"/>
        <v>23</v>
      </c>
    </row>
    <row r="703" spans="1:17" x14ac:dyDescent="0.25">
      <c r="A703">
        <v>702</v>
      </c>
      <c r="D703">
        <v>241.15566200000001</v>
      </c>
      <c r="E703" s="2">
        <v>2</v>
      </c>
      <c r="F703">
        <v>229.789559</v>
      </c>
      <c r="G703" s="5">
        <v>3</v>
      </c>
      <c r="P703">
        <v>2</v>
      </c>
      <c r="Q703" t="str">
        <f t="shared" si="11"/>
        <v>23</v>
      </c>
    </row>
    <row r="704" spans="1:17" x14ac:dyDescent="0.25">
      <c r="A704">
        <v>703</v>
      </c>
      <c r="D704">
        <v>241.15566200000001</v>
      </c>
      <c r="E704" s="2">
        <v>2</v>
      </c>
      <c r="F704">
        <v>229.789559</v>
      </c>
      <c r="G704" s="5">
        <v>3</v>
      </c>
      <c r="P704">
        <v>2</v>
      </c>
      <c r="Q704" t="str">
        <f t="shared" si="11"/>
        <v>23</v>
      </c>
    </row>
    <row r="705" spans="1:17" x14ac:dyDescent="0.25">
      <c r="A705">
        <v>704</v>
      </c>
      <c r="D705">
        <v>241.15566200000001</v>
      </c>
      <c r="E705" s="2">
        <v>2</v>
      </c>
      <c r="F705">
        <v>229.789559</v>
      </c>
      <c r="G705" s="5">
        <v>3</v>
      </c>
      <c r="P705">
        <v>2</v>
      </c>
      <c r="Q705" t="str">
        <f t="shared" si="11"/>
        <v>23</v>
      </c>
    </row>
    <row r="706" spans="1:17" x14ac:dyDescent="0.25">
      <c r="A706">
        <v>705</v>
      </c>
      <c r="B706">
        <v>249.93196</v>
      </c>
      <c r="C706" s="4">
        <v>1</v>
      </c>
      <c r="D706">
        <v>241.15056300000001</v>
      </c>
      <c r="E706" s="2">
        <v>2</v>
      </c>
      <c r="F706">
        <v>229.53228100000001</v>
      </c>
      <c r="G706" s="5">
        <v>3</v>
      </c>
      <c r="P706">
        <v>3</v>
      </c>
      <c r="Q706" t="str">
        <f t="shared" ref="Q706:Q769" si="12">CONCATENATE(C706,E706,G706,I706)</f>
        <v>123</v>
      </c>
    </row>
    <row r="707" spans="1:17" x14ac:dyDescent="0.25">
      <c r="A707">
        <v>706</v>
      </c>
      <c r="B707">
        <v>249.95205199999998</v>
      </c>
      <c r="C707" s="4">
        <v>1</v>
      </c>
      <c r="F707">
        <v>229.53228100000001</v>
      </c>
      <c r="G707" s="5">
        <v>3</v>
      </c>
      <c r="H707">
        <v>237.668216</v>
      </c>
      <c r="I707" s="3">
        <v>4</v>
      </c>
      <c r="P707">
        <v>3</v>
      </c>
      <c r="Q707" t="str">
        <f t="shared" si="12"/>
        <v>134</v>
      </c>
    </row>
    <row r="708" spans="1:17" x14ac:dyDescent="0.25">
      <c r="A708">
        <v>707</v>
      </c>
      <c r="B708">
        <v>249.95205199999998</v>
      </c>
      <c r="C708" s="4">
        <v>1</v>
      </c>
      <c r="H708">
        <v>237.64699999999999</v>
      </c>
      <c r="I708" s="3">
        <v>4</v>
      </c>
      <c r="P708">
        <v>2</v>
      </c>
      <c r="Q708" t="str">
        <f t="shared" si="12"/>
        <v>14</v>
      </c>
    </row>
    <row r="709" spans="1:17" x14ac:dyDescent="0.25">
      <c r="A709">
        <v>708</v>
      </c>
      <c r="B709">
        <v>249.95205199999998</v>
      </c>
      <c r="C709" s="4">
        <v>1</v>
      </c>
      <c r="H709">
        <v>237.64699999999999</v>
      </c>
      <c r="I709" s="3">
        <v>4</v>
      </c>
      <c r="P709">
        <v>2</v>
      </c>
      <c r="Q709" t="str">
        <f t="shared" si="12"/>
        <v>14</v>
      </c>
    </row>
    <row r="710" spans="1:17" x14ac:dyDescent="0.25">
      <c r="A710">
        <v>709</v>
      </c>
      <c r="B710">
        <v>249.95205199999998</v>
      </c>
      <c r="C710" s="4">
        <v>1</v>
      </c>
      <c r="H710">
        <v>237.64699999999999</v>
      </c>
      <c r="I710" s="3">
        <v>4</v>
      </c>
      <c r="P710">
        <v>2</v>
      </c>
      <c r="Q710" t="str">
        <f t="shared" si="12"/>
        <v>14</v>
      </c>
    </row>
    <row r="711" spans="1:17" x14ac:dyDescent="0.25">
      <c r="A711">
        <v>710</v>
      </c>
      <c r="B711">
        <v>249.95205199999998</v>
      </c>
      <c r="C711" s="4">
        <v>1</v>
      </c>
      <c r="H711">
        <v>237.64699999999999</v>
      </c>
      <c r="I711" s="3">
        <v>4</v>
      </c>
      <c r="P711">
        <v>2</v>
      </c>
      <c r="Q711" t="str">
        <f t="shared" si="12"/>
        <v>14</v>
      </c>
    </row>
    <row r="712" spans="1:17" x14ac:dyDescent="0.25">
      <c r="A712">
        <v>711</v>
      </c>
      <c r="B712">
        <v>249.95205199999998</v>
      </c>
      <c r="C712" s="4">
        <v>1</v>
      </c>
      <c r="H712">
        <v>237.64699999999999</v>
      </c>
      <c r="I712" s="3">
        <v>4</v>
      </c>
      <c r="P712">
        <v>2</v>
      </c>
      <c r="Q712" t="str">
        <f t="shared" si="12"/>
        <v>14</v>
      </c>
    </row>
    <row r="713" spans="1:17" x14ac:dyDescent="0.25">
      <c r="A713">
        <v>712</v>
      </c>
      <c r="B713">
        <v>249.95205199999998</v>
      </c>
      <c r="C713" s="4">
        <v>1</v>
      </c>
      <c r="H713">
        <v>237.64699999999999</v>
      </c>
      <c r="I713" s="3">
        <v>4</v>
      </c>
      <c r="P713">
        <v>2</v>
      </c>
      <c r="Q713" t="str">
        <f t="shared" si="12"/>
        <v>14</v>
      </c>
    </row>
    <row r="714" spans="1:17" x14ac:dyDescent="0.25">
      <c r="A714">
        <v>713</v>
      </c>
      <c r="B714">
        <v>249.95205199999998</v>
      </c>
      <c r="C714" s="4">
        <v>1</v>
      </c>
      <c r="H714">
        <v>237.64699999999999</v>
      </c>
      <c r="I714" s="3">
        <v>4</v>
      </c>
      <c r="P714">
        <v>2</v>
      </c>
      <c r="Q714" t="str">
        <f t="shared" si="12"/>
        <v>14</v>
      </c>
    </row>
    <row r="715" spans="1:17" x14ac:dyDescent="0.25">
      <c r="A715">
        <v>714</v>
      </c>
      <c r="B715">
        <v>249.95205199999998</v>
      </c>
      <c r="C715" s="4">
        <v>1</v>
      </c>
      <c r="H715">
        <v>237.64699999999999</v>
      </c>
      <c r="I715" s="3">
        <v>4</v>
      </c>
      <c r="P715">
        <v>2</v>
      </c>
      <c r="Q715" t="str">
        <f t="shared" si="12"/>
        <v>14</v>
      </c>
    </row>
    <row r="716" spans="1:17" x14ac:dyDescent="0.25">
      <c r="A716">
        <v>715</v>
      </c>
      <c r="B716">
        <v>249.95205199999998</v>
      </c>
      <c r="C716" s="4">
        <v>1</v>
      </c>
      <c r="H716">
        <v>237.64699999999999</v>
      </c>
      <c r="I716" s="3">
        <v>4</v>
      </c>
      <c r="P716">
        <v>2</v>
      </c>
      <c r="Q716" t="str">
        <f t="shared" si="12"/>
        <v>14</v>
      </c>
    </row>
    <row r="717" spans="1:17" x14ac:dyDescent="0.25">
      <c r="A717">
        <v>716</v>
      </c>
      <c r="B717">
        <v>249.95205199999998</v>
      </c>
      <c r="C717" s="4">
        <v>1</v>
      </c>
      <c r="H717">
        <v>237.64699999999999</v>
      </c>
      <c r="I717" s="3">
        <v>4</v>
      </c>
      <c r="P717">
        <v>2</v>
      </c>
      <c r="Q717" t="str">
        <f t="shared" si="12"/>
        <v>14</v>
      </c>
    </row>
    <row r="718" spans="1:17" x14ac:dyDescent="0.25">
      <c r="A718">
        <v>717</v>
      </c>
      <c r="B718">
        <v>249.95205199999998</v>
      </c>
      <c r="C718" s="4">
        <v>1</v>
      </c>
      <c r="H718">
        <v>237.64699999999999</v>
      </c>
      <c r="I718" s="3">
        <v>4</v>
      </c>
      <c r="P718">
        <v>2</v>
      </c>
      <c r="Q718" t="str">
        <f t="shared" si="12"/>
        <v>14</v>
      </c>
    </row>
    <row r="719" spans="1:17" x14ac:dyDescent="0.25">
      <c r="A719">
        <v>718</v>
      </c>
      <c r="B719">
        <v>249.95205199999998</v>
      </c>
      <c r="C719" s="4">
        <v>1</v>
      </c>
      <c r="D719">
        <v>258.51233200000001</v>
      </c>
      <c r="E719" s="2">
        <v>2</v>
      </c>
      <c r="H719">
        <v>237.64699999999999</v>
      </c>
      <c r="I719" s="3">
        <v>4</v>
      </c>
      <c r="P719">
        <v>3</v>
      </c>
      <c r="Q719" t="str">
        <f t="shared" si="12"/>
        <v>124</v>
      </c>
    </row>
    <row r="720" spans="1:17" x14ac:dyDescent="0.25">
      <c r="A720">
        <v>719</v>
      </c>
      <c r="B720">
        <v>249.93196</v>
      </c>
      <c r="C720" s="4">
        <v>1</v>
      </c>
      <c r="D720">
        <v>258.50136499999996</v>
      </c>
      <c r="E720" s="2">
        <v>2</v>
      </c>
      <c r="H720">
        <v>237.64699999999999</v>
      </c>
      <c r="I720" s="3">
        <v>4</v>
      </c>
      <c r="P720">
        <v>3</v>
      </c>
      <c r="Q720" t="str">
        <f t="shared" si="12"/>
        <v>124</v>
      </c>
    </row>
    <row r="721" spans="1:17" x14ac:dyDescent="0.25">
      <c r="A721">
        <v>720</v>
      </c>
      <c r="D721">
        <v>258.50136499999996</v>
      </c>
      <c r="E721" s="2">
        <v>2</v>
      </c>
      <c r="H721">
        <v>237.668216</v>
      </c>
      <c r="I721" s="3">
        <v>4</v>
      </c>
      <c r="P721">
        <v>2</v>
      </c>
      <c r="Q721" t="str">
        <f t="shared" si="12"/>
        <v>24</v>
      </c>
    </row>
    <row r="722" spans="1:17" x14ac:dyDescent="0.25">
      <c r="A722">
        <v>721</v>
      </c>
      <c r="D722">
        <v>258.50136499999996</v>
      </c>
      <c r="E722" s="2">
        <v>2</v>
      </c>
      <c r="H722">
        <v>237.668216</v>
      </c>
      <c r="I722" s="3">
        <v>4</v>
      </c>
      <c r="P722">
        <v>2</v>
      </c>
      <c r="Q722" t="str">
        <f t="shared" si="12"/>
        <v>24</v>
      </c>
    </row>
    <row r="723" spans="1:17" x14ac:dyDescent="0.25">
      <c r="A723">
        <v>722</v>
      </c>
      <c r="D723">
        <v>258.50136499999996</v>
      </c>
      <c r="E723" s="2">
        <v>2</v>
      </c>
      <c r="H723">
        <v>237.668216</v>
      </c>
      <c r="I723" s="3">
        <v>4</v>
      </c>
      <c r="P723">
        <v>2</v>
      </c>
      <c r="Q723" t="str">
        <f t="shared" si="12"/>
        <v>24</v>
      </c>
    </row>
    <row r="724" spans="1:17" x14ac:dyDescent="0.25">
      <c r="A724">
        <v>723</v>
      </c>
      <c r="D724">
        <v>258.50136499999996</v>
      </c>
      <c r="E724" s="2">
        <v>2</v>
      </c>
      <c r="F724">
        <v>246.865745</v>
      </c>
      <c r="G724" s="5">
        <v>3</v>
      </c>
      <c r="P724">
        <v>2</v>
      </c>
      <c r="Q724" t="str">
        <f t="shared" si="12"/>
        <v>23</v>
      </c>
    </row>
    <row r="725" spans="1:17" x14ac:dyDescent="0.25">
      <c r="A725">
        <v>724</v>
      </c>
      <c r="D725">
        <v>258.50136499999996</v>
      </c>
      <c r="E725" s="2">
        <v>2</v>
      </c>
      <c r="F725">
        <v>246.98696000000001</v>
      </c>
      <c r="G725" s="5">
        <v>3</v>
      </c>
      <c r="P725">
        <v>2</v>
      </c>
      <c r="Q725" t="str">
        <f t="shared" si="12"/>
        <v>23</v>
      </c>
    </row>
    <row r="726" spans="1:17" x14ac:dyDescent="0.25">
      <c r="A726">
        <v>725</v>
      </c>
      <c r="D726">
        <v>258.50136499999996</v>
      </c>
      <c r="E726" s="2">
        <v>2</v>
      </c>
      <c r="F726">
        <v>246.98696000000001</v>
      </c>
      <c r="G726" s="5">
        <v>3</v>
      </c>
      <c r="P726">
        <v>2</v>
      </c>
      <c r="Q726" t="str">
        <f t="shared" si="12"/>
        <v>23</v>
      </c>
    </row>
    <row r="727" spans="1:17" x14ac:dyDescent="0.25">
      <c r="A727">
        <v>726</v>
      </c>
      <c r="D727">
        <v>258.50136499999996</v>
      </c>
      <c r="E727" s="2">
        <v>2</v>
      </c>
      <c r="F727">
        <v>246.98696000000001</v>
      </c>
      <c r="G727" s="5">
        <v>3</v>
      </c>
      <c r="P727">
        <v>2</v>
      </c>
      <c r="Q727" t="str">
        <f t="shared" si="12"/>
        <v>23</v>
      </c>
    </row>
    <row r="728" spans="1:17" x14ac:dyDescent="0.25">
      <c r="A728">
        <v>727</v>
      </c>
      <c r="D728">
        <v>258.50136499999996</v>
      </c>
      <c r="E728" s="2">
        <v>2</v>
      </c>
      <c r="F728">
        <v>246.98696000000001</v>
      </c>
      <c r="G728" s="5">
        <v>3</v>
      </c>
      <c r="P728">
        <v>2</v>
      </c>
      <c r="Q728" t="str">
        <f t="shared" si="12"/>
        <v>23</v>
      </c>
    </row>
    <row r="729" spans="1:17" x14ac:dyDescent="0.25">
      <c r="A729">
        <v>728</v>
      </c>
      <c r="D729">
        <v>258.50136499999996</v>
      </c>
      <c r="E729" s="2">
        <v>2</v>
      </c>
      <c r="F729">
        <v>246.98696000000001</v>
      </c>
      <c r="G729" s="5">
        <v>3</v>
      </c>
      <c r="P729">
        <v>2</v>
      </c>
      <c r="Q729" t="str">
        <f t="shared" si="12"/>
        <v>23</v>
      </c>
    </row>
    <row r="730" spans="1:17" x14ac:dyDescent="0.25">
      <c r="A730">
        <v>729</v>
      </c>
      <c r="D730">
        <v>258.50136499999996</v>
      </c>
      <c r="E730" s="2">
        <v>2</v>
      </c>
      <c r="F730">
        <v>246.98696000000001</v>
      </c>
      <c r="G730" s="5">
        <v>3</v>
      </c>
      <c r="P730">
        <v>2</v>
      </c>
      <c r="Q730" t="str">
        <f t="shared" si="12"/>
        <v>23</v>
      </c>
    </row>
    <row r="731" spans="1:17" x14ac:dyDescent="0.25">
      <c r="A731">
        <v>730</v>
      </c>
      <c r="D731">
        <v>258.50136499999996</v>
      </c>
      <c r="E731" s="2">
        <v>2</v>
      </c>
      <c r="F731">
        <v>246.98696000000001</v>
      </c>
      <c r="G731" s="5">
        <v>3</v>
      </c>
      <c r="P731">
        <v>2</v>
      </c>
      <c r="Q731" t="str">
        <f t="shared" si="12"/>
        <v>23</v>
      </c>
    </row>
    <row r="732" spans="1:17" x14ac:dyDescent="0.25">
      <c r="A732">
        <v>731</v>
      </c>
      <c r="B732">
        <v>266.51134000000002</v>
      </c>
      <c r="C732" s="4">
        <v>1</v>
      </c>
      <c r="D732">
        <v>258.50136499999996</v>
      </c>
      <c r="E732" s="2">
        <v>2</v>
      </c>
      <c r="F732">
        <v>246.98696000000001</v>
      </c>
      <c r="G732" s="5">
        <v>3</v>
      </c>
      <c r="P732">
        <v>3</v>
      </c>
      <c r="Q732" t="str">
        <f t="shared" si="12"/>
        <v>123</v>
      </c>
    </row>
    <row r="733" spans="1:17" x14ac:dyDescent="0.25">
      <c r="A733">
        <v>732</v>
      </c>
      <c r="B733">
        <v>266.50705599999998</v>
      </c>
      <c r="C733" s="4">
        <v>1</v>
      </c>
      <c r="D733">
        <v>258.50136499999996</v>
      </c>
      <c r="E733" s="2">
        <v>2</v>
      </c>
      <c r="F733">
        <v>246.98696000000001</v>
      </c>
      <c r="G733" s="5">
        <v>3</v>
      </c>
      <c r="P733">
        <v>3</v>
      </c>
      <c r="Q733" t="str">
        <f t="shared" si="12"/>
        <v>123</v>
      </c>
    </row>
    <row r="734" spans="1:17" x14ac:dyDescent="0.25">
      <c r="A734">
        <v>733</v>
      </c>
      <c r="B734">
        <v>266.50705599999998</v>
      </c>
      <c r="C734" s="4">
        <v>1</v>
      </c>
      <c r="D734">
        <v>258.51233200000001</v>
      </c>
      <c r="E734" s="2">
        <v>2</v>
      </c>
      <c r="F734">
        <v>246.98696000000001</v>
      </c>
      <c r="G734" s="5">
        <v>3</v>
      </c>
      <c r="P734">
        <v>3</v>
      </c>
      <c r="Q734" t="str">
        <f t="shared" si="12"/>
        <v>123</v>
      </c>
    </row>
    <row r="735" spans="1:17" x14ac:dyDescent="0.25">
      <c r="A735">
        <v>734</v>
      </c>
      <c r="B735">
        <v>266.50705599999998</v>
      </c>
      <c r="C735" s="4">
        <v>1</v>
      </c>
      <c r="F735">
        <v>246.98696000000001</v>
      </c>
      <c r="G735" s="5">
        <v>3</v>
      </c>
      <c r="H735">
        <v>254.523788</v>
      </c>
      <c r="I735" s="3">
        <v>4</v>
      </c>
      <c r="P735">
        <v>3</v>
      </c>
      <c r="Q735" t="str">
        <f t="shared" si="12"/>
        <v>134</v>
      </c>
    </row>
    <row r="736" spans="1:17" x14ac:dyDescent="0.25">
      <c r="A736">
        <v>735</v>
      </c>
      <c r="B736">
        <v>266.50705599999998</v>
      </c>
      <c r="C736" s="4">
        <v>1</v>
      </c>
      <c r="F736">
        <v>246.865745</v>
      </c>
      <c r="G736" s="5">
        <v>3</v>
      </c>
      <c r="H736">
        <v>254.523788</v>
      </c>
      <c r="I736" s="3">
        <v>4</v>
      </c>
      <c r="P736">
        <v>3</v>
      </c>
      <c r="Q736" t="str">
        <f t="shared" si="12"/>
        <v>134</v>
      </c>
    </row>
    <row r="737" spans="1:17" x14ac:dyDescent="0.25">
      <c r="A737">
        <v>736</v>
      </c>
      <c r="B737">
        <v>266.50705599999998</v>
      </c>
      <c r="C737" s="4">
        <v>1</v>
      </c>
      <c r="F737">
        <v>246.865745</v>
      </c>
      <c r="G737" s="5">
        <v>3</v>
      </c>
      <c r="H737">
        <v>254.523788</v>
      </c>
      <c r="I737" s="3">
        <v>4</v>
      </c>
      <c r="P737">
        <v>3</v>
      </c>
      <c r="Q737" t="str">
        <f t="shared" si="12"/>
        <v>134</v>
      </c>
    </row>
    <row r="738" spans="1:17" x14ac:dyDescent="0.25">
      <c r="A738">
        <v>737</v>
      </c>
      <c r="B738">
        <v>266.50705599999998</v>
      </c>
      <c r="C738" s="4">
        <v>1</v>
      </c>
      <c r="F738">
        <v>246.865745</v>
      </c>
      <c r="G738" s="5">
        <v>3</v>
      </c>
      <c r="H738">
        <v>254.523788</v>
      </c>
      <c r="I738" s="3">
        <v>4</v>
      </c>
      <c r="P738">
        <v>3</v>
      </c>
      <c r="Q738" t="str">
        <f t="shared" si="12"/>
        <v>134</v>
      </c>
    </row>
    <row r="739" spans="1:17" x14ac:dyDescent="0.25">
      <c r="A739">
        <v>738</v>
      </c>
      <c r="B739">
        <v>266.50705599999998</v>
      </c>
      <c r="C739" s="4">
        <v>1</v>
      </c>
      <c r="H739">
        <v>254.523788</v>
      </c>
      <c r="I739" s="3">
        <v>4</v>
      </c>
      <c r="P739">
        <v>2</v>
      </c>
      <c r="Q739" t="str">
        <f t="shared" si="12"/>
        <v>14</v>
      </c>
    </row>
    <row r="740" spans="1:17" x14ac:dyDescent="0.25">
      <c r="A740">
        <v>739</v>
      </c>
      <c r="B740">
        <v>266.50705599999998</v>
      </c>
      <c r="C740" s="4">
        <v>1</v>
      </c>
      <c r="H740">
        <v>254.523788</v>
      </c>
      <c r="I740" s="3">
        <v>4</v>
      </c>
      <c r="P740">
        <v>2</v>
      </c>
      <c r="Q740" t="str">
        <f t="shared" si="12"/>
        <v>14</v>
      </c>
    </row>
    <row r="741" spans="1:17" x14ac:dyDescent="0.25">
      <c r="A741">
        <v>740</v>
      </c>
      <c r="B741">
        <v>266.50705599999998</v>
      </c>
      <c r="C741" s="4">
        <v>1</v>
      </c>
      <c r="H741">
        <v>254.523788</v>
      </c>
      <c r="I741" s="3">
        <v>4</v>
      </c>
      <c r="P741">
        <v>2</v>
      </c>
      <c r="Q741" t="str">
        <f t="shared" si="12"/>
        <v>14</v>
      </c>
    </row>
    <row r="742" spans="1:17" x14ac:dyDescent="0.25">
      <c r="A742">
        <v>741</v>
      </c>
      <c r="B742">
        <v>266.50705599999998</v>
      </c>
      <c r="C742" s="4">
        <v>1</v>
      </c>
      <c r="H742">
        <v>254.523788</v>
      </c>
      <c r="I742" s="3">
        <v>4</v>
      </c>
      <c r="P742">
        <v>2</v>
      </c>
      <c r="Q742" t="str">
        <f t="shared" si="12"/>
        <v>14</v>
      </c>
    </row>
    <row r="743" spans="1:17" x14ac:dyDescent="0.25">
      <c r="A743">
        <v>742</v>
      </c>
      <c r="B743">
        <v>266.50705599999998</v>
      </c>
      <c r="C743" s="4">
        <v>1</v>
      </c>
      <c r="H743">
        <v>254.523788</v>
      </c>
      <c r="I743" s="3">
        <v>4</v>
      </c>
      <c r="P743">
        <v>2</v>
      </c>
      <c r="Q743" t="str">
        <f t="shared" si="12"/>
        <v>14</v>
      </c>
    </row>
    <row r="744" spans="1:17" x14ac:dyDescent="0.25">
      <c r="A744">
        <v>743</v>
      </c>
      <c r="B744">
        <v>266.50705599999998</v>
      </c>
      <c r="C744" s="4">
        <v>1</v>
      </c>
      <c r="H744">
        <v>254.523788</v>
      </c>
      <c r="I744" s="3">
        <v>4</v>
      </c>
      <c r="P744">
        <v>2</v>
      </c>
      <c r="Q744" t="str">
        <f t="shared" si="12"/>
        <v>14</v>
      </c>
    </row>
    <row r="745" spans="1:17" x14ac:dyDescent="0.25">
      <c r="A745">
        <v>744</v>
      </c>
      <c r="B745">
        <v>266.50705599999998</v>
      </c>
      <c r="C745" s="4">
        <v>1</v>
      </c>
      <c r="H745">
        <v>254.523788</v>
      </c>
      <c r="I745" s="3">
        <v>4</v>
      </c>
      <c r="P745">
        <v>2</v>
      </c>
      <c r="Q745" t="str">
        <f t="shared" si="12"/>
        <v>14</v>
      </c>
    </row>
    <row r="746" spans="1:17" x14ac:dyDescent="0.25">
      <c r="A746">
        <v>745</v>
      </c>
      <c r="B746">
        <v>266.50705599999998</v>
      </c>
      <c r="C746" s="4">
        <v>1</v>
      </c>
      <c r="D746">
        <v>273.06137799999999</v>
      </c>
      <c r="E746" s="2">
        <v>2</v>
      </c>
      <c r="H746">
        <v>254.523788</v>
      </c>
      <c r="I746" s="3">
        <v>4</v>
      </c>
      <c r="P746">
        <v>3</v>
      </c>
      <c r="Q746" t="str">
        <f t="shared" si="12"/>
        <v>124</v>
      </c>
    </row>
    <row r="747" spans="1:17" x14ac:dyDescent="0.25">
      <c r="A747">
        <v>746</v>
      </c>
      <c r="B747">
        <v>266.50705599999998</v>
      </c>
      <c r="C747" s="4">
        <v>1</v>
      </c>
      <c r="D747">
        <v>273.06137799999999</v>
      </c>
      <c r="E747" s="2">
        <v>2</v>
      </c>
      <c r="H747">
        <v>254.523788</v>
      </c>
      <c r="I747" s="3">
        <v>4</v>
      </c>
      <c r="P747">
        <v>3</v>
      </c>
      <c r="Q747" t="str">
        <f t="shared" si="12"/>
        <v>124</v>
      </c>
    </row>
    <row r="748" spans="1:17" x14ac:dyDescent="0.25">
      <c r="A748">
        <v>747</v>
      </c>
      <c r="B748">
        <v>266.51134000000002</v>
      </c>
      <c r="C748" s="4">
        <v>1</v>
      </c>
      <c r="D748">
        <v>273.03022299999998</v>
      </c>
      <c r="E748" s="2">
        <v>2</v>
      </c>
      <c r="H748">
        <v>254.523788</v>
      </c>
      <c r="I748" s="3">
        <v>4</v>
      </c>
      <c r="P748">
        <v>3</v>
      </c>
      <c r="Q748" t="str">
        <f t="shared" si="12"/>
        <v>124</v>
      </c>
    </row>
    <row r="749" spans="1:17" x14ac:dyDescent="0.25">
      <c r="A749">
        <v>748</v>
      </c>
      <c r="D749">
        <v>273.03022299999998</v>
      </c>
      <c r="E749" s="2">
        <v>2</v>
      </c>
      <c r="H749">
        <v>254.523788</v>
      </c>
      <c r="I749" s="3">
        <v>4</v>
      </c>
      <c r="P749">
        <v>2</v>
      </c>
      <c r="Q749" t="str">
        <f t="shared" si="12"/>
        <v>24</v>
      </c>
    </row>
    <row r="750" spans="1:17" x14ac:dyDescent="0.25">
      <c r="A750">
        <v>749</v>
      </c>
      <c r="D750">
        <v>273.06137799999999</v>
      </c>
      <c r="E750" s="2">
        <v>2</v>
      </c>
      <c r="F750">
        <v>262.10207700000001</v>
      </c>
      <c r="G750" s="5">
        <v>3</v>
      </c>
      <c r="H750">
        <v>254.523788</v>
      </c>
      <c r="I750" s="3">
        <v>4</v>
      </c>
      <c r="J750">
        <v>235.56761699999998</v>
      </c>
      <c r="K750" t="s">
        <v>22</v>
      </c>
      <c r="Q750" t="str">
        <f t="shared" si="12"/>
        <v>234</v>
      </c>
    </row>
    <row r="751" spans="1:17" x14ac:dyDescent="0.25">
      <c r="A751">
        <v>750</v>
      </c>
      <c r="Q751" t="str">
        <f t="shared" si="12"/>
        <v/>
      </c>
    </row>
    <row r="752" spans="1:17" x14ac:dyDescent="0.25">
      <c r="A752">
        <v>751</v>
      </c>
      <c r="J752">
        <v>235.65267900000001</v>
      </c>
      <c r="K752" t="s">
        <v>22</v>
      </c>
      <c r="Q752" t="str">
        <f t="shared" si="12"/>
        <v/>
      </c>
    </row>
    <row r="753" spans="1:17" x14ac:dyDescent="0.25">
      <c r="A753">
        <v>752</v>
      </c>
      <c r="B753">
        <v>239.01039</v>
      </c>
      <c r="C753" s="4">
        <v>1</v>
      </c>
      <c r="P753">
        <v>1</v>
      </c>
      <c r="Q753" t="str">
        <f t="shared" si="12"/>
        <v>1</v>
      </c>
    </row>
    <row r="754" spans="1:17" x14ac:dyDescent="0.25">
      <c r="A754">
        <v>753</v>
      </c>
      <c r="B754">
        <v>238.98127299999999</v>
      </c>
      <c r="C754" s="4">
        <v>1</v>
      </c>
      <c r="P754">
        <v>1</v>
      </c>
      <c r="Q754" t="str">
        <f t="shared" si="12"/>
        <v>1</v>
      </c>
    </row>
    <row r="755" spans="1:17" x14ac:dyDescent="0.25">
      <c r="A755">
        <v>754</v>
      </c>
      <c r="B755">
        <v>238.98127299999999</v>
      </c>
      <c r="C755" s="4">
        <v>1</v>
      </c>
      <c r="P755">
        <v>1</v>
      </c>
      <c r="Q755" t="str">
        <f t="shared" si="12"/>
        <v>1</v>
      </c>
    </row>
    <row r="756" spans="1:17" x14ac:dyDescent="0.25">
      <c r="A756">
        <v>755</v>
      </c>
      <c r="B756">
        <v>238.98127299999999</v>
      </c>
      <c r="C756" s="4">
        <v>1</v>
      </c>
      <c r="P756">
        <v>1</v>
      </c>
      <c r="Q756" t="str">
        <f t="shared" si="12"/>
        <v>1</v>
      </c>
    </row>
    <row r="757" spans="1:17" x14ac:dyDescent="0.25">
      <c r="A757">
        <v>756</v>
      </c>
      <c r="B757">
        <v>238.98127299999999</v>
      </c>
      <c r="C757" s="4">
        <v>1</v>
      </c>
      <c r="P757">
        <v>1</v>
      </c>
      <c r="Q757" t="str">
        <f t="shared" si="12"/>
        <v>1</v>
      </c>
    </row>
    <row r="758" spans="1:17" x14ac:dyDescent="0.25">
      <c r="A758">
        <v>757</v>
      </c>
      <c r="B758">
        <v>238.98127299999999</v>
      </c>
      <c r="C758" s="4">
        <v>1</v>
      </c>
      <c r="P758">
        <v>1</v>
      </c>
      <c r="Q758" t="str">
        <f t="shared" si="12"/>
        <v>1</v>
      </c>
    </row>
    <row r="759" spans="1:17" x14ac:dyDescent="0.25">
      <c r="A759">
        <v>758</v>
      </c>
      <c r="B759">
        <v>238.98127299999999</v>
      </c>
      <c r="C759" s="4">
        <v>1</v>
      </c>
      <c r="P759">
        <v>1</v>
      </c>
      <c r="Q759" t="str">
        <f t="shared" si="12"/>
        <v>1</v>
      </c>
    </row>
    <row r="760" spans="1:17" x14ac:dyDescent="0.25">
      <c r="A760">
        <v>759</v>
      </c>
      <c r="B760">
        <v>238.98127299999999</v>
      </c>
      <c r="C760" s="4">
        <v>1</v>
      </c>
      <c r="F760">
        <v>248.63144599999998</v>
      </c>
      <c r="G760" s="5">
        <v>3</v>
      </c>
      <c r="P760">
        <v>2</v>
      </c>
      <c r="Q760" t="str">
        <f t="shared" si="12"/>
        <v>13</v>
      </c>
    </row>
    <row r="761" spans="1:17" x14ac:dyDescent="0.25">
      <c r="A761">
        <v>760</v>
      </c>
      <c r="B761">
        <v>238.98127299999999</v>
      </c>
      <c r="C761" s="4">
        <v>1</v>
      </c>
      <c r="F761">
        <v>248.518947</v>
      </c>
      <c r="G761" s="5">
        <v>3</v>
      </c>
      <c r="P761">
        <v>2</v>
      </c>
      <c r="Q761" t="str">
        <f t="shared" si="12"/>
        <v>13</v>
      </c>
    </row>
    <row r="762" spans="1:17" x14ac:dyDescent="0.25">
      <c r="A762">
        <v>761</v>
      </c>
      <c r="B762">
        <v>238.98127299999999</v>
      </c>
      <c r="C762" s="4">
        <v>1</v>
      </c>
      <c r="F762">
        <v>248.518947</v>
      </c>
      <c r="G762" s="5">
        <v>3</v>
      </c>
      <c r="P762">
        <v>2</v>
      </c>
      <c r="Q762" t="str">
        <f t="shared" si="12"/>
        <v>13</v>
      </c>
    </row>
    <row r="763" spans="1:17" x14ac:dyDescent="0.25">
      <c r="A763">
        <v>762</v>
      </c>
      <c r="B763">
        <v>238.98127299999999</v>
      </c>
      <c r="C763" s="4">
        <v>1</v>
      </c>
      <c r="F763">
        <v>248.518947</v>
      </c>
      <c r="G763" s="5">
        <v>3</v>
      </c>
      <c r="P763">
        <v>2</v>
      </c>
      <c r="Q763" t="str">
        <f t="shared" si="12"/>
        <v>13</v>
      </c>
    </row>
    <row r="764" spans="1:17" x14ac:dyDescent="0.25">
      <c r="A764">
        <v>763</v>
      </c>
      <c r="B764">
        <v>238.98127299999999</v>
      </c>
      <c r="C764" s="4">
        <v>1</v>
      </c>
      <c r="F764">
        <v>248.518947</v>
      </c>
      <c r="G764" s="5">
        <v>3</v>
      </c>
      <c r="P764">
        <v>2</v>
      </c>
      <c r="Q764" t="str">
        <f t="shared" si="12"/>
        <v>13</v>
      </c>
    </row>
    <row r="765" spans="1:17" x14ac:dyDescent="0.25">
      <c r="A765">
        <v>764</v>
      </c>
      <c r="B765">
        <v>238.98127299999999</v>
      </c>
      <c r="C765" s="4">
        <v>1</v>
      </c>
      <c r="D765">
        <v>233.50378699999999</v>
      </c>
      <c r="E765" s="2">
        <v>2</v>
      </c>
      <c r="F765">
        <v>248.518947</v>
      </c>
      <c r="G765" s="5">
        <v>3</v>
      </c>
      <c r="P765">
        <v>3</v>
      </c>
      <c r="Q765" t="str">
        <f t="shared" si="12"/>
        <v>123</v>
      </c>
    </row>
    <row r="766" spans="1:17" x14ac:dyDescent="0.25">
      <c r="A766">
        <v>765</v>
      </c>
      <c r="B766">
        <v>238.98127299999999</v>
      </c>
      <c r="C766" s="4">
        <v>1</v>
      </c>
      <c r="D766">
        <v>233.545299</v>
      </c>
      <c r="E766" s="2">
        <v>2</v>
      </c>
      <c r="F766">
        <v>248.518947</v>
      </c>
      <c r="G766" s="5">
        <v>3</v>
      </c>
      <c r="P766">
        <v>3</v>
      </c>
      <c r="Q766" t="str">
        <f t="shared" si="12"/>
        <v>123</v>
      </c>
    </row>
    <row r="767" spans="1:17" x14ac:dyDescent="0.25">
      <c r="A767">
        <v>766</v>
      </c>
      <c r="B767">
        <v>238.98127299999999</v>
      </c>
      <c r="C767" s="4">
        <v>1</v>
      </c>
      <c r="D767">
        <v>233.545299</v>
      </c>
      <c r="E767" s="2">
        <v>2</v>
      </c>
      <c r="F767">
        <v>248.518947</v>
      </c>
      <c r="G767" s="5">
        <v>3</v>
      </c>
      <c r="P767">
        <v>3</v>
      </c>
      <c r="Q767" t="str">
        <f t="shared" si="12"/>
        <v>123</v>
      </c>
    </row>
    <row r="768" spans="1:17" x14ac:dyDescent="0.25">
      <c r="A768">
        <v>767</v>
      </c>
      <c r="B768">
        <v>238.98127299999999</v>
      </c>
      <c r="C768" s="4">
        <v>1</v>
      </c>
      <c r="D768">
        <v>233.545299</v>
      </c>
      <c r="E768" s="2">
        <v>2</v>
      </c>
      <c r="F768">
        <v>248.518947</v>
      </c>
      <c r="G768" s="5">
        <v>3</v>
      </c>
      <c r="P768">
        <v>3</v>
      </c>
      <c r="Q768" t="str">
        <f t="shared" si="12"/>
        <v>123</v>
      </c>
    </row>
    <row r="769" spans="1:17" x14ac:dyDescent="0.25">
      <c r="A769">
        <v>768</v>
      </c>
      <c r="B769">
        <v>239.01039</v>
      </c>
      <c r="C769" s="4">
        <v>1</v>
      </c>
      <c r="D769">
        <v>233.545299</v>
      </c>
      <c r="E769" s="2">
        <v>2</v>
      </c>
      <c r="F769">
        <v>248.518947</v>
      </c>
      <c r="G769" s="5">
        <v>3</v>
      </c>
      <c r="P769">
        <v>3</v>
      </c>
      <c r="Q769" t="str">
        <f t="shared" si="12"/>
        <v>123</v>
      </c>
    </row>
    <row r="770" spans="1:17" x14ac:dyDescent="0.25">
      <c r="A770">
        <v>769</v>
      </c>
      <c r="D770">
        <v>233.545299</v>
      </c>
      <c r="E770" s="2">
        <v>2</v>
      </c>
      <c r="F770">
        <v>248.518947</v>
      </c>
      <c r="G770" s="5">
        <v>3</v>
      </c>
      <c r="P770">
        <v>2</v>
      </c>
      <c r="Q770" t="str">
        <f t="shared" ref="Q770:Q833" si="13">CONCATENATE(C770,E770,G770,I770)</f>
        <v>23</v>
      </c>
    </row>
    <row r="771" spans="1:17" x14ac:dyDescent="0.25">
      <c r="A771">
        <v>770</v>
      </c>
      <c r="D771">
        <v>233.545299</v>
      </c>
      <c r="E771" s="2">
        <v>2</v>
      </c>
      <c r="F771">
        <v>248.518947</v>
      </c>
      <c r="G771" s="5">
        <v>3</v>
      </c>
      <c r="P771">
        <v>2</v>
      </c>
      <c r="Q771" t="str">
        <f t="shared" si="13"/>
        <v>23</v>
      </c>
    </row>
    <row r="772" spans="1:17" x14ac:dyDescent="0.25">
      <c r="A772">
        <v>771</v>
      </c>
      <c r="D772">
        <v>233.545299</v>
      </c>
      <c r="E772" s="2">
        <v>2</v>
      </c>
      <c r="F772">
        <v>248.518947</v>
      </c>
      <c r="G772" s="5">
        <v>3</v>
      </c>
      <c r="P772">
        <v>2</v>
      </c>
      <c r="Q772" t="str">
        <f t="shared" si="13"/>
        <v>23</v>
      </c>
    </row>
    <row r="773" spans="1:17" x14ac:dyDescent="0.25">
      <c r="A773">
        <v>772</v>
      </c>
      <c r="D773">
        <v>233.545299</v>
      </c>
      <c r="E773" s="2">
        <v>2</v>
      </c>
      <c r="F773">
        <v>248.518947</v>
      </c>
      <c r="G773" s="5">
        <v>3</v>
      </c>
      <c r="P773">
        <v>2</v>
      </c>
      <c r="Q773" t="str">
        <f t="shared" si="13"/>
        <v>23</v>
      </c>
    </row>
    <row r="774" spans="1:17" x14ac:dyDescent="0.25">
      <c r="A774">
        <v>773</v>
      </c>
      <c r="D774">
        <v>233.545299</v>
      </c>
      <c r="E774" s="2">
        <v>2</v>
      </c>
      <c r="F774">
        <v>248.518947</v>
      </c>
      <c r="G774" s="5">
        <v>3</v>
      </c>
      <c r="P774">
        <v>2</v>
      </c>
      <c r="Q774" t="str">
        <f t="shared" si="13"/>
        <v>23</v>
      </c>
    </row>
    <row r="775" spans="1:17" x14ac:dyDescent="0.25">
      <c r="A775">
        <v>774</v>
      </c>
      <c r="D775">
        <v>233.545299</v>
      </c>
      <c r="E775" s="2">
        <v>2</v>
      </c>
      <c r="F775">
        <v>248.518947</v>
      </c>
      <c r="G775" s="5">
        <v>3</v>
      </c>
      <c r="P775">
        <v>2</v>
      </c>
      <c r="Q775" t="str">
        <f t="shared" si="13"/>
        <v>23</v>
      </c>
    </row>
    <row r="776" spans="1:17" x14ac:dyDescent="0.25">
      <c r="A776">
        <v>775</v>
      </c>
      <c r="D776">
        <v>233.545299</v>
      </c>
      <c r="E776" s="2">
        <v>2</v>
      </c>
      <c r="F776">
        <v>248.518947</v>
      </c>
      <c r="G776" s="5">
        <v>3</v>
      </c>
      <c r="P776">
        <v>2</v>
      </c>
      <c r="Q776" t="str">
        <f t="shared" si="13"/>
        <v>23</v>
      </c>
    </row>
    <row r="777" spans="1:17" x14ac:dyDescent="0.25">
      <c r="A777">
        <v>776</v>
      </c>
      <c r="D777">
        <v>233.545299</v>
      </c>
      <c r="E777" s="2">
        <v>2</v>
      </c>
      <c r="F777">
        <v>248.63144599999998</v>
      </c>
      <c r="G777" s="5">
        <v>3</v>
      </c>
      <c r="P777">
        <v>2</v>
      </c>
      <c r="Q777" t="str">
        <f t="shared" si="13"/>
        <v>23</v>
      </c>
    </row>
    <row r="778" spans="1:17" x14ac:dyDescent="0.25">
      <c r="A778">
        <v>777</v>
      </c>
      <c r="D778">
        <v>233.545299</v>
      </c>
      <c r="E778" s="2">
        <v>2</v>
      </c>
      <c r="F778">
        <v>248.63144599999998</v>
      </c>
      <c r="G778" s="5">
        <v>3</v>
      </c>
      <c r="P778">
        <v>2</v>
      </c>
      <c r="Q778" t="str">
        <f t="shared" si="13"/>
        <v>23</v>
      </c>
    </row>
    <row r="779" spans="1:17" x14ac:dyDescent="0.25">
      <c r="A779">
        <v>778</v>
      </c>
      <c r="D779">
        <v>233.545299</v>
      </c>
      <c r="E779" s="2">
        <v>2</v>
      </c>
      <c r="F779">
        <v>248.63144599999998</v>
      </c>
      <c r="G779" s="5">
        <v>3</v>
      </c>
      <c r="H779">
        <v>239.67314400000001</v>
      </c>
      <c r="I779" s="3">
        <v>4</v>
      </c>
      <c r="P779">
        <v>3</v>
      </c>
      <c r="Q779" t="str">
        <f t="shared" si="13"/>
        <v>234</v>
      </c>
    </row>
    <row r="780" spans="1:17" x14ac:dyDescent="0.25">
      <c r="A780">
        <v>779</v>
      </c>
      <c r="B780">
        <v>226.20919499999999</v>
      </c>
      <c r="C780" s="4">
        <v>1</v>
      </c>
      <c r="D780">
        <v>233.545299</v>
      </c>
      <c r="E780" s="2">
        <v>2</v>
      </c>
      <c r="H780">
        <v>239.67314400000001</v>
      </c>
      <c r="I780" s="3">
        <v>4</v>
      </c>
      <c r="P780">
        <v>3</v>
      </c>
      <c r="Q780" t="str">
        <f t="shared" si="13"/>
        <v>124</v>
      </c>
    </row>
    <row r="781" spans="1:17" x14ac:dyDescent="0.25">
      <c r="A781">
        <v>780</v>
      </c>
      <c r="B781">
        <v>226.182064</v>
      </c>
      <c r="C781" s="4">
        <v>1</v>
      </c>
      <c r="D781">
        <v>233.545299</v>
      </c>
      <c r="E781" s="2">
        <v>2</v>
      </c>
      <c r="H781">
        <v>239.67314400000001</v>
      </c>
      <c r="I781" s="3">
        <v>4</v>
      </c>
      <c r="P781">
        <v>3</v>
      </c>
      <c r="Q781" t="str">
        <f t="shared" si="13"/>
        <v>124</v>
      </c>
    </row>
    <row r="782" spans="1:17" x14ac:dyDescent="0.25">
      <c r="A782">
        <v>781</v>
      </c>
      <c r="B782">
        <v>226.182064</v>
      </c>
      <c r="C782" s="4">
        <v>1</v>
      </c>
      <c r="D782">
        <v>233.482574</v>
      </c>
      <c r="E782" s="2">
        <v>2</v>
      </c>
      <c r="H782">
        <v>239.67314400000001</v>
      </c>
      <c r="I782" s="3">
        <v>4</v>
      </c>
      <c r="P782">
        <v>3</v>
      </c>
      <c r="Q782" t="str">
        <f t="shared" si="13"/>
        <v>124</v>
      </c>
    </row>
    <row r="783" spans="1:17" x14ac:dyDescent="0.25">
      <c r="A783">
        <v>782</v>
      </c>
      <c r="B783">
        <v>226.182064</v>
      </c>
      <c r="C783" s="4">
        <v>1</v>
      </c>
      <c r="H783">
        <v>239.67314400000001</v>
      </c>
      <c r="I783" s="3">
        <v>4</v>
      </c>
      <c r="P783">
        <v>2</v>
      </c>
      <c r="Q783" t="str">
        <f t="shared" si="13"/>
        <v>14</v>
      </c>
    </row>
    <row r="784" spans="1:17" x14ac:dyDescent="0.25">
      <c r="A784">
        <v>783</v>
      </c>
      <c r="B784">
        <v>226.182064</v>
      </c>
      <c r="C784" s="4">
        <v>1</v>
      </c>
      <c r="H784">
        <v>239.67314400000001</v>
      </c>
      <c r="I784" s="3">
        <v>4</v>
      </c>
      <c r="P784">
        <v>2</v>
      </c>
      <c r="Q784" t="str">
        <f t="shared" si="13"/>
        <v>14</v>
      </c>
    </row>
    <row r="785" spans="1:17" x14ac:dyDescent="0.25">
      <c r="A785">
        <v>784</v>
      </c>
      <c r="B785">
        <v>226.182064</v>
      </c>
      <c r="C785" s="4">
        <v>1</v>
      </c>
      <c r="H785">
        <v>239.67314400000001</v>
      </c>
      <c r="I785" s="3">
        <v>4</v>
      </c>
      <c r="P785">
        <v>2</v>
      </c>
      <c r="Q785" t="str">
        <f t="shared" si="13"/>
        <v>14</v>
      </c>
    </row>
    <row r="786" spans="1:17" x14ac:dyDescent="0.25">
      <c r="A786">
        <v>785</v>
      </c>
      <c r="B786">
        <v>226.182064</v>
      </c>
      <c r="C786" s="4">
        <v>1</v>
      </c>
      <c r="H786">
        <v>239.67314400000001</v>
      </c>
      <c r="I786" s="3">
        <v>4</v>
      </c>
      <c r="P786">
        <v>2</v>
      </c>
      <c r="Q786" t="str">
        <f t="shared" si="13"/>
        <v>14</v>
      </c>
    </row>
    <row r="787" spans="1:17" x14ac:dyDescent="0.25">
      <c r="A787">
        <v>786</v>
      </c>
      <c r="B787">
        <v>226.182064</v>
      </c>
      <c r="C787" s="4">
        <v>1</v>
      </c>
      <c r="H787">
        <v>239.67314400000001</v>
      </c>
      <c r="I787" s="3">
        <v>4</v>
      </c>
      <c r="P787">
        <v>2</v>
      </c>
      <c r="Q787" t="str">
        <f t="shared" si="13"/>
        <v>14</v>
      </c>
    </row>
    <row r="788" spans="1:17" x14ac:dyDescent="0.25">
      <c r="A788">
        <v>787</v>
      </c>
      <c r="B788">
        <v>226.182064</v>
      </c>
      <c r="C788" s="4">
        <v>1</v>
      </c>
      <c r="H788">
        <v>239.67314400000001</v>
      </c>
      <c r="I788" s="3">
        <v>4</v>
      </c>
      <c r="P788">
        <v>2</v>
      </c>
      <c r="Q788" t="str">
        <f t="shared" si="13"/>
        <v>14</v>
      </c>
    </row>
    <row r="789" spans="1:17" x14ac:dyDescent="0.25">
      <c r="A789">
        <v>788</v>
      </c>
      <c r="B789">
        <v>226.182064</v>
      </c>
      <c r="C789" s="4">
        <v>1</v>
      </c>
      <c r="H789">
        <v>239.67314400000001</v>
      </c>
      <c r="I789" s="3">
        <v>4</v>
      </c>
      <c r="P789">
        <v>2</v>
      </c>
      <c r="Q789" t="str">
        <f t="shared" si="13"/>
        <v>14</v>
      </c>
    </row>
    <row r="790" spans="1:17" x14ac:dyDescent="0.25">
      <c r="A790">
        <v>789</v>
      </c>
      <c r="B790">
        <v>226.182064</v>
      </c>
      <c r="C790" s="4">
        <v>1</v>
      </c>
      <c r="H790">
        <v>239.67314400000001</v>
      </c>
      <c r="I790" s="3">
        <v>4</v>
      </c>
      <c r="P790">
        <v>2</v>
      </c>
      <c r="Q790" t="str">
        <f t="shared" si="13"/>
        <v>14</v>
      </c>
    </row>
    <row r="791" spans="1:17" x14ac:dyDescent="0.25">
      <c r="A791">
        <v>790</v>
      </c>
      <c r="B791">
        <v>226.182064</v>
      </c>
      <c r="C791" s="4">
        <v>1</v>
      </c>
      <c r="H791">
        <v>239.67314400000001</v>
      </c>
      <c r="I791" s="3">
        <v>4</v>
      </c>
      <c r="P791">
        <v>2</v>
      </c>
      <c r="Q791" t="str">
        <f t="shared" si="13"/>
        <v>14</v>
      </c>
    </row>
    <row r="792" spans="1:17" x14ac:dyDescent="0.25">
      <c r="A792">
        <v>791</v>
      </c>
      <c r="B792">
        <v>226.182064</v>
      </c>
      <c r="C792" s="4">
        <v>1</v>
      </c>
      <c r="D792">
        <v>218.56999100000002</v>
      </c>
      <c r="E792" s="2">
        <v>2</v>
      </c>
      <c r="H792">
        <v>239.67314400000001</v>
      </c>
      <c r="I792" s="3">
        <v>4</v>
      </c>
      <c r="P792">
        <v>3</v>
      </c>
      <c r="Q792" t="str">
        <f t="shared" si="13"/>
        <v>124</v>
      </c>
    </row>
    <row r="793" spans="1:17" x14ac:dyDescent="0.25">
      <c r="A793">
        <v>792</v>
      </c>
      <c r="B793">
        <v>226.182064</v>
      </c>
      <c r="C793" s="4">
        <v>1</v>
      </c>
      <c r="D793">
        <v>219.88118900000001</v>
      </c>
      <c r="E793" s="2">
        <v>2</v>
      </c>
      <c r="F793">
        <v>232.207662</v>
      </c>
      <c r="G793" s="5">
        <v>3</v>
      </c>
      <c r="H793">
        <v>239.67314400000001</v>
      </c>
      <c r="I793" s="3">
        <v>4</v>
      </c>
      <c r="P793">
        <v>4</v>
      </c>
      <c r="Q793" t="str">
        <f t="shared" si="13"/>
        <v>1234</v>
      </c>
    </row>
    <row r="794" spans="1:17" x14ac:dyDescent="0.25">
      <c r="A794">
        <v>793</v>
      </c>
      <c r="B794">
        <v>226.182064</v>
      </c>
      <c r="C794" s="4">
        <v>1</v>
      </c>
      <c r="D794">
        <v>219.807143</v>
      </c>
      <c r="E794" s="2">
        <v>2</v>
      </c>
      <c r="F794">
        <v>232.06278</v>
      </c>
      <c r="G794" s="5">
        <v>3</v>
      </c>
      <c r="P794">
        <v>3</v>
      </c>
      <c r="Q794" t="str">
        <f t="shared" si="13"/>
        <v>123</v>
      </c>
    </row>
    <row r="795" spans="1:17" x14ac:dyDescent="0.25">
      <c r="A795">
        <v>794</v>
      </c>
      <c r="B795">
        <v>226.20919499999999</v>
      </c>
      <c r="C795" s="4">
        <v>1</v>
      </c>
      <c r="D795">
        <v>219.807143</v>
      </c>
      <c r="E795" s="2">
        <v>2</v>
      </c>
      <c r="F795">
        <v>232.06278</v>
      </c>
      <c r="G795" s="5">
        <v>3</v>
      </c>
      <c r="P795">
        <v>3</v>
      </c>
      <c r="Q795" t="str">
        <f t="shared" si="13"/>
        <v>123</v>
      </c>
    </row>
    <row r="796" spans="1:17" x14ac:dyDescent="0.25">
      <c r="A796">
        <v>795</v>
      </c>
      <c r="D796">
        <v>219.807143</v>
      </c>
      <c r="E796" s="2">
        <v>2</v>
      </c>
      <c r="F796">
        <v>232.06278</v>
      </c>
      <c r="G796" s="5">
        <v>3</v>
      </c>
      <c r="P796">
        <v>2</v>
      </c>
      <c r="Q796" t="str">
        <f t="shared" si="13"/>
        <v>23</v>
      </c>
    </row>
    <row r="797" spans="1:17" x14ac:dyDescent="0.25">
      <c r="A797">
        <v>796</v>
      </c>
      <c r="D797">
        <v>219.807143</v>
      </c>
      <c r="E797" s="2">
        <v>2</v>
      </c>
      <c r="F797">
        <v>232.06278</v>
      </c>
      <c r="G797" s="5">
        <v>3</v>
      </c>
      <c r="P797">
        <v>2</v>
      </c>
      <c r="Q797" t="str">
        <f t="shared" si="13"/>
        <v>23</v>
      </c>
    </row>
    <row r="798" spans="1:17" x14ac:dyDescent="0.25">
      <c r="A798">
        <v>797</v>
      </c>
      <c r="D798">
        <v>219.807143</v>
      </c>
      <c r="E798" s="2">
        <v>2</v>
      </c>
      <c r="F798">
        <v>232.06278</v>
      </c>
      <c r="G798" s="5">
        <v>3</v>
      </c>
      <c r="P798">
        <v>2</v>
      </c>
      <c r="Q798" t="str">
        <f t="shared" si="13"/>
        <v>23</v>
      </c>
    </row>
    <row r="799" spans="1:17" x14ac:dyDescent="0.25">
      <c r="A799">
        <v>798</v>
      </c>
      <c r="D799">
        <v>219.807143</v>
      </c>
      <c r="E799" s="2">
        <v>2</v>
      </c>
      <c r="F799">
        <v>232.06278</v>
      </c>
      <c r="G799" s="5">
        <v>3</v>
      </c>
      <c r="P799">
        <v>2</v>
      </c>
      <c r="Q799" t="str">
        <f t="shared" si="13"/>
        <v>23</v>
      </c>
    </row>
    <row r="800" spans="1:17" x14ac:dyDescent="0.25">
      <c r="A800">
        <v>799</v>
      </c>
      <c r="D800">
        <v>219.807143</v>
      </c>
      <c r="E800" s="2">
        <v>2</v>
      </c>
      <c r="F800">
        <v>232.06278</v>
      </c>
      <c r="G800" s="5">
        <v>3</v>
      </c>
      <c r="P800">
        <v>2</v>
      </c>
      <c r="Q800" t="str">
        <f t="shared" si="13"/>
        <v>23</v>
      </c>
    </row>
    <row r="801" spans="1:17" x14ac:dyDescent="0.25">
      <c r="A801">
        <v>800</v>
      </c>
      <c r="D801">
        <v>219.807143</v>
      </c>
      <c r="E801" s="2">
        <v>2</v>
      </c>
      <c r="F801">
        <v>232.06278</v>
      </c>
      <c r="G801" s="5">
        <v>3</v>
      </c>
      <c r="P801">
        <v>2</v>
      </c>
      <c r="Q801" t="str">
        <f t="shared" si="13"/>
        <v>23</v>
      </c>
    </row>
    <row r="802" spans="1:17" x14ac:dyDescent="0.25">
      <c r="A802">
        <v>801</v>
      </c>
      <c r="D802">
        <v>219.807143</v>
      </c>
      <c r="E802" s="2">
        <v>2</v>
      </c>
      <c r="F802">
        <v>232.06278</v>
      </c>
      <c r="G802" s="5">
        <v>3</v>
      </c>
      <c r="P802">
        <v>2</v>
      </c>
      <c r="Q802" t="str">
        <f t="shared" si="13"/>
        <v>23</v>
      </c>
    </row>
    <row r="803" spans="1:17" x14ac:dyDescent="0.25">
      <c r="A803">
        <v>802</v>
      </c>
      <c r="D803">
        <v>219.807143</v>
      </c>
      <c r="E803" s="2">
        <v>2</v>
      </c>
      <c r="F803">
        <v>232.06278</v>
      </c>
      <c r="G803" s="5">
        <v>3</v>
      </c>
      <c r="P803">
        <v>2</v>
      </c>
      <c r="Q803" t="str">
        <f t="shared" si="13"/>
        <v>23</v>
      </c>
    </row>
    <row r="804" spans="1:17" x14ac:dyDescent="0.25">
      <c r="A804">
        <v>803</v>
      </c>
      <c r="D804">
        <v>219.807143</v>
      </c>
      <c r="E804" s="2">
        <v>2</v>
      </c>
      <c r="F804">
        <v>232.06278</v>
      </c>
      <c r="G804" s="5">
        <v>3</v>
      </c>
      <c r="P804">
        <v>2</v>
      </c>
      <c r="Q804" t="str">
        <f t="shared" si="13"/>
        <v>23</v>
      </c>
    </row>
    <row r="805" spans="1:17" x14ac:dyDescent="0.25">
      <c r="A805">
        <v>804</v>
      </c>
      <c r="D805">
        <v>219.807143</v>
      </c>
      <c r="E805" s="2">
        <v>2</v>
      </c>
      <c r="F805">
        <v>232.06278</v>
      </c>
      <c r="G805" s="5">
        <v>3</v>
      </c>
      <c r="P805">
        <v>2</v>
      </c>
      <c r="Q805" t="str">
        <f t="shared" si="13"/>
        <v>23</v>
      </c>
    </row>
    <row r="806" spans="1:17" x14ac:dyDescent="0.25">
      <c r="A806">
        <v>805</v>
      </c>
      <c r="B806">
        <v>214.21328299999999</v>
      </c>
      <c r="C806" s="4">
        <v>1</v>
      </c>
      <c r="D806">
        <v>219.807143</v>
      </c>
      <c r="E806" s="2">
        <v>2</v>
      </c>
      <c r="F806">
        <v>232.207662</v>
      </c>
      <c r="G806" s="5">
        <v>3</v>
      </c>
      <c r="P806">
        <v>3</v>
      </c>
      <c r="Q806" t="str">
        <f t="shared" si="13"/>
        <v>123</v>
      </c>
    </row>
    <row r="807" spans="1:17" x14ac:dyDescent="0.25">
      <c r="A807">
        <v>806</v>
      </c>
      <c r="B807">
        <v>214.07467499999998</v>
      </c>
      <c r="C807" s="4">
        <v>1</v>
      </c>
      <c r="D807">
        <v>219.88118900000001</v>
      </c>
      <c r="E807" s="2">
        <v>2</v>
      </c>
      <c r="F807">
        <v>232.207662</v>
      </c>
      <c r="G807" s="5">
        <v>3</v>
      </c>
      <c r="P807">
        <v>3</v>
      </c>
      <c r="Q807" t="str">
        <f t="shared" si="13"/>
        <v>123</v>
      </c>
    </row>
    <row r="808" spans="1:17" x14ac:dyDescent="0.25">
      <c r="A808">
        <v>807</v>
      </c>
      <c r="B808">
        <v>214.07467499999998</v>
      </c>
      <c r="C808" s="4">
        <v>1</v>
      </c>
      <c r="D808">
        <v>219.88118900000001</v>
      </c>
      <c r="E808" s="2">
        <v>2</v>
      </c>
      <c r="H808">
        <v>223.71118100000001</v>
      </c>
      <c r="I808" s="3">
        <v>4</v>
      </c>
      <c r="P808">
        <v>3</v>
      </c>
      <c r="Q808" t="str">
        <f t="shared" si="13"/>
        <v>124</v>
      </c>
    </row>
    <row r="809" spans="1:17" x14ac:dyDescent="0.25">
      <c r="A809">
        <v>808</v>
      </c>
      <c r="B809">
        <v>214.07467499999998</v>
      </c>
      <c r="C809" s="4">
        <v>1</v>
      </c>
      <c r="H809">
        <v>223.71118100000001</v>
      </c>
      <c r="I809" s="3">
        <v>4</v>
      </c>
      <c r="P809">
        <v>2</v>
      </c>
      <c r="Q809" t="str">
        <f t="shared" si="13"/>
        <v>14</v>
      </c>
    </row>
    <row r="810" spans="1:17" x14ac:dyDescent="0.25">
      <c r="A810">
        <v>809</v>
      </c>
      <c r="B810">
        <v>214.07467499999998</v>
      </c>
      <c r="C810" s="4">
        <v>1</v>
      </c>
      <c r="H810">
        <v>223.71118100000001</v>
      </c>
      <c r="I810" s="3">
        <v>4</v>
      </c>
      <c r="P810">
        <v>2</v>
      </c>
      <c r="Q810" t="str">
        <f t="shared" si="13"/>
        <v>14</v>
      </c>
    </row>
    <row r="811" spans="1:17" x14ac:dyDescent="0.25">
      <c r="A811">
        <v>810</v>
      </c>
      <c r="B811">
        <v>214.07467499999998</v>
      </c>
      <c r="C811" s="4">
        <v>1</v>
      </c>
      <c r="H811">
        <v>223.71118100000001</v>
      </c>
      <c r="I811" s="3">
        <v>4</v>
      </c>
      <c r="P811">
        <v>2</v>
      </c>
      <c r="Q811" t="str">
        <f t="shared" si="13"/>
        <v>14</v>
      </c>
    </row>
    <row r="812" spans="1:17" x14ac:dyDescent="0.25">
      <c r="A812">
        <v>811</v>
      </c>
      <c r="B812">
        <v>214.07467499999998</v>
      </c>
      <c r="C812" s="4">
        <v>1</v>
      </c>
      <c r="H812">
        <v>223.71118100000001</v>
      </c>
      <c r="I812" s="3">
        <v>4</v>
      </c>
      <c r="P812">
        <v>2</v>
      </c>
      <c r="Q812" t="str">
        <f t="shared" si="13"/>
        <v>14</v>
      </c>
    </row>
    <row r="813" spans="1:17" x14ac:dyDescent="0.25">
      <c r="A813">
        <v>812</v>
      </c>
      <c r="B813">
        <v>214.07467499999998</v>
      </c>
      <c r="C813" s="4">
        <v>1</v>
      </c>
      <c r="H813">
        <v>223.71118100000001</v>
      </c>
      <c r="I813" s="3">
        <v>4</v>
      </c>
      <c r="P813">
        <v>2</v>
      </c>
      <c r="Q813" t="str">
        <f t="shared" si="13"/>
        <v>14</v>
      </c>
    </row>
    <row r="814" spans="1:17" x14ac:dyDescent="0.25">
      <c r="A814">
        <v>813</v>
      </c>
      <c r="B814">
        <v>214.07467499999998</v>
      </c>
      <c r="C814" s="4">
        <v>1</v>
      </c>
      <c r="H814">
        <v>223.71118100000001</v>
      </c>
      <c r="I814" s="3">
        <v>4</v>
      </c>
      <c r="P814">
        <v>2</v>
      </c>
      <c r="Q814" t="str">
        <f t="shared" si="13"/>
        <v>14</v>
      </c>
    </row>
    <row r="815" spans="1:17" x14ac:dyDescent="0.25">
      <c r="A815">
        <v>814</v>
      </c>
      <c r="B815">
        <v>214.07467499999998</v>
      </c>
      <c r="C815" s="4">
        <v>1</v>
      </c>
      <c r="H815">
        <v>223.71118100000001</v>
      </c>
      <c r="I815" s="3">
        <v>4</v>
      </c>
      <c r="P815">
        <v>2</v>
      </c>
      <c r="Q815" t="str">
        <f t="shared" si="13"/>
        <v>14</v>
      </c>
    </row>
    <row r="816" spans="1:17" x14ac:dyDescent="0.25">
      <c r="A816">
        <v>815</v>
      </c>
      <c r="B816">
        <v>214.07467499999998</v>
      </c>
      <c r="C816" s="4">
        <v>1</v>
      </c>
      <c r="H816">
        <v>223.71118100000001</v>
      </c>
      <c r="I816" s="3">
        <v>4</v>
      </c>
      <c r="P816">
        <v>2</v>
      </c>
      <c r="Q816" t="str">
        <f t="shared" si="13"/>
        <v>14</v>
      </c>
    </row>
    <row r="817" spans="1:17" x14ac:dyDescent="0.25">
      <c r="A817">
        <v>816</v>
      </c>
      <c r="B817">
        <v>214.07467499999998</v>
      </c>
      <c r="C817" s="4">
        <v>1</v>
      </c>
      <c r="H817">
        <v>223.71118100000001</v>
      </c>
      <c r="I817" s="3">
        <v>4</v>
      </c>
      <c r="P817">
        <v>2</v>
      </c>
      <c r="Q817" t="str">
        <f t="shared" si="13"/>
        <v>14</v>
      </c>
    </row>
    <row r="818" spans="1:17" x14ac:dyDescent="0.25">
      <c r="A818">
        <v>817</v>
      </c>
      <c r="B818">
        <v>214.07467499999998</v>
      </c>
      <c r="C818" s="4">
        <v>1</v>
      </c>
      <c r="H818">
        <v>223.71118100000001</v>
      </c>
      <c r="I818" s="3">
        <v>4</v>
      </c>
      <c r="P818">
        <v>2</v>
      </c>
      <c r="Q818" t="str">
        <f t="shared" si="13"/>
        <v>14</v>
      </c>
    </row>
    <row r="819" spans="1:17" x14ac:dyDescent="0.25">
      <c r="A819">
        <v>818</v>
      </c>
      <c r="B819">
        <v>214.07467499999998</v>
      </c>
      <c r="C819" s="4">
        <v>1</v>
      </c>
      <c r="D819">
        <v>205.95815099999999</v>
      </c>
      <c r="E819" s="2">
        <v>2</v>
      </c>
      <c r="H819">
        <v>223.71118100000001</v>
      </c>
      <c r="I819" s="3">
        <v>4</v>
      </c>
      <c r="P819">
        <v>3</v>
      </c>
      <c r="Q819" t="str">
        <f t="shared" si="13"/>
        <v>124</v>
      </c>
    </row>
    <row r="820" spans="1:17" x14ac:dyDescent="0.25">
      <c r="A820">
        <v>819</v>
      </c>
      <c r="B820">
        <v>214.21328299999999</v>
      </c>
      <c r="C820" s="4">
        <v>1</v>
      </c>
      <c r="D820">
        <v>206.00697199999999</v>
      </c>
      <c r="E820" s="2">
        <v>2</v>
      </c>
      <c r="F820">
        <v>216.975255</v>
      </c>
      <c r="G820" s="5">
        <v>3</v>
      </c>
      <c r="H820">
        <v>223.71118100000001</v>
      </c>
      <c r="I820" s="3">
        <v>4</v>
      </c>
      <c r="P820">
        <v>4</v>
      </c>
      <c r="Q820" t="str">
        <f t="shared" si="13"/>
        <v>1234</v>
      </c>
    </row>
    <row r="821" spans="1:17" x14ac:dyDescent="0.25">
      <c r="A821">
        <v>820</v>
      </c>
      <c r="D821">
        <v>206.00697199999999</v>
      </c>
      <c r="E821" s="2">
        <v>2</v>
      </c>
      <c r="F821">
        <v>216.94088299999999</v>
      </c>
      <c r="G821" s="5">
        <v>3</v>
      </c>
      <c r="P821">
        <v>2</v>
      </c>
      <c r="Q821" t="str">
        <f t="shared" si="13"/>
        <v>23</v>
      </c>
    </row>
    <row r="822" spans="1:17" x14ac:dyDescent="0.25">
      <c r="A822">
        <v>821</v>
      </c>
      <c r="D822">
        <v>206.00697199999999</v>
      </c>
      <c r="E822" s="2">
        <v>2</v>
      </c>
      <c r="F822">
        <v>216.94088299999999</v>
      </c>
      <c r="G822" s="5">
        <v>3</v>
      </c>
      <c r="P822">
        <v>2</v>
      </c>
      <c r="Q822" t="str">
        <f t="shared" si="13"/>
        <v>23</v>
      </c>
    </row>
    <row r="823" spans="1:17" x14ac:dyDescent="0.25">
      <c r="A823">
        <v>822</v>
      </c>
      <c r="D823">
        <v>206.00697199999999</v>
      </c>
      <c r="E823" s="2">
        <v>2</v>
      </c>
      <c r="F823">
        <v>216.94088299999999</v>
      </c>
      <c r="G823" s="5">
        <v>3</v>
      </c>
      <c r="P823">
        <v>2</v>
      </c>
      <c r="Q823" t="str">
        <f t="shared" si="13"/>
        <v>23</v>
      </c>
    </row>
    <row r="824" spans="1:17" x14ac:dyDescent="0.25">
      <c r="A824">
        <v>823</v>
      </c>
      <c r="D824">
        <v>206.00697199999999</v>
      </c>
      <c r="E824" s="2">
        <v>2</v>
      </c>
      <c r="F824">
        <v>216.94088299999999</v>
      </c>
      <c r="G824" s="5">
        <v>3</v>
      </c>
      <c r="P824">
        <v>2</v>
      </c>
      <c r="Q824" t="str">
        <f t="shared" si="13"/>
        <v>23</v>
      </c>
    </row>
    <row r="825" spans="1:17" x14ac:dyDescent="0.25">
      <c r="A825">
        <v>824</v>
      </c>
      <c r="D825">
        <v>206.00697199999999</v>
      </c>
      <c r="E825" s="2">
        <v>2</v>
      </c>
      <c r="F825">
        <v>216.94088299999999</v>
      </c>
      <c r="G825" s="5">
        <v>3</v>
      </c>
      <c r="P825">
        <v>2</v>
      </c>
      <c r="Q825" t="str">
        <f t="shared" si="13"/>
        <v>23</v>
      </c>
    </row>
    <row r="826" spans="1:17" x14ac:dyDescent="0.25">
      <c r="A826">
        <v>825</v>
      </c>
      <c r="D826">
        <v>206.00697199999999</v>
      </c>
      <c r="E826" s="2">
        <v>2</v>
      </c>
      <c r="F826">
        <v>216.94088299999999</v>
      </c>
      <c r="G826" s="5">
        <v>3</v>
      </c>
      <c r="P826">
        <v>2</v>
      </c>
      <c r="Q826" t="str">
        <f t="shared" si="13"/>
        <v>23</v>
      </c>
    </row>
    <row r="827" spans="1:17" x14ac:dyDescent="0.25">
      <c r="A827">
        <v>826</v>
      </c>
      <c r="D827">
        <v>206.00697199999999</v>
      </c>
      <c r="E827" s="2">
        <v>2</v>
      </c>
      <c r="F827">
        <v>216.94088299999999</v>
      </c>
      <c r="G827" s="5">
        <v>3</v>
      </c>
      <c r="P827">
        <v>2</v>
      </c>
      <c r="Q827" t="str">
        <f t="shared" si="13"/>
        <v>23</v>
      </c>
    </row>
    <row r="828" spans="1:17" x14ac:dyDescent="0.25">
      <c r="A828">
        <v>827</v>
      </c>
      <c r="D828">
        <v>206.00697199999999</v>
      </c>
      <c r="E828" s="2">
        <v>2</v>
      </c>
      <c r="F828">
        <v>216.94088299999999</v>
      </c>
      <c r="G828" s="5">
        <v>3</v>
      </c>
      <c r="P828">
        <v>2</v>
      </c>
      <c r="Q828" t="str">
        <f t="shared" si="13"/>
        <v>23</v>
      </c>
    </row>
    <row r="829" spans="1:17" x14ac:dyDescent="0.25">
      <c r="A829">
        <v>828</v>
      </c>
      <c r="D829">
        <v>206.00697199999999</v>
      </c>
      <c r="E829" s="2">
        <v>2</v>
      </c>
      <c r="F829">
        <v>216.94088299999999</v>
      </c>
      <c r="G829" s="5">
        <v>3</v>
      </c>
      <c r="P829">
        <v>2</v>
      </c>
      <c r="Q829" t="str">
        <f t="shared" si="13"/>
        <v>23</v>
      </c>
    </row>
    <row r="830" spans="1:17" x14ac:dyDescent="0.25">
      <c r="A830">
        <v>829</v>
      </c>
      <c r="D830">
        <v>206.00697199999999</v>
      </c>
      <c r="E830" s="2">
        <v>2</v>
      </c>
      <c r="F830">
        <v>216.94088299999999</v>
      </c>
      <c r="G830" s="5">
        <v>3</v>
      </c>
      <c r="P830">
        <v>2</v>
      </c>
      <c r="Q830" t="str">
        <f t="shared" si="13"/>
        <v>23</v>
      </c>
    </row>
    <row r="831" spans="1:17" x14ac:dyDescent="0.25">
      <c r="A831">
        <v>830</v>
      </c>
      <c r="D831">
        <v>206.00697199999999</v>
      </c>
      <c r="E831" s="2">
        <v>2</v>
      </c>
      <c r="F831">
        <v>216.94088299999999</v>
      </c>
      <c r="G831" s="5">
        <v>3</v>
      </c>
      <c r="P831">
        <v>2</v>
      </c>
      <c r="Q831" t="str">
        <f t="shared" si="13"/>
        <v>23</v>
      </c>
    </row>
    <row r="832" spans="1:17" x14ac:dyDescent="0.25">
      <c r="A832">
        <v>831</v>
      </c>
      <c r="D832">
        <v>205.95815099999999</v>
      </c>
      <c r="E832" s="2">
        <v>2</v>
      </c>
      <c r="F832">
        <v>216.94088299999999</v>
      </c>
      <c r="G832" s="5">
        <v>3</v>
      </c>
      <c r="H832">
        <v>211.603791</v>
      </c>
      <c r="I832" s="3">
        <v>4</v>
      </c>
      <c r="P832">
        <v>3</v>
      </c>
      <c r="Q832" t="str">
        <f t="shared" si="13"/>
        <v>234</v>
      </c>
    </row>
    <row r="833" spans="1:17" x14ac:dyDescent="0.25">
      <c r="A833">
        <v>832</v>
      </c>
      <c r="B833">
        <v>198.034918</v>
      </c>
      <c r="C833" s="4">
        <v>1</v>
      </c>
      <c r="F833">
        <v>216.94088299999999</v>
      </c>
      <c r="G833" s="5">
        <v>3</v>
      </c>
      <c r="H833">
        <v>211.603791</v>
      </c>
      <c r="I833" s="3">
        <v>4</v>
      </c>
      <c r="P833">
        <v>3</v>
      </c>
      <c r="Q833" t="str">
        <f t="shared" si="13"/>
        <v>134</v>
      </c>
    </row>
    <row r="834" spans="1:17" x14ac:dyDescent="0.25">
      <c r="A834">
        <v>833</v>
      </c>
      <c r="B834">
        <v>198.03315599999999</v>
      </c>
      <c r="C834" s="4">
        <v>1</v>
      </c>
      <c r="H834">
        <v>211.603791</v>
      </c>
      <c r="I834" s="3">
        <v>4</v>
      </c>
      <c r="P834">
        <v>2</v>
      </c>
      <c r="Q834" t="str">
        <f t="shared" ref="Q834:Q897" si="14">CONCATENATE(C834,E834,G834,I834)</f>
        <v>14</v>
      </c>
    </row>
    <row r="835" spans="1:17" x14ac:dyDescent="0.25">
      <c r="A835">
        <v>834</v>
      </c>
      <c r="B835">
        <v>198.03315599999999</v>
      </c>
      <c r="C835" s="4">
        <v>1</v>
      </c>
      <c r="H835">
        <v>211.603791</v>
      </c>
      <c r="I835" s="3">
        <v>4</v>
      </c>
      <c r="P835">
        <v>2</v>
      </c>
      <c r="Q835" t="str">
        <f t="shared" si="14"/>
        <v>14</v>
      </c>
    </row>
    <row r="836" spans="1:17" x14ac:dyDescent="0.25">
      <c r="A836">
        <v>835</v>
      </c>
      <c r="B836">
        <v>198.03315599999999</v>
      </c>
      <c r="C836" s="4">
        <v>1</v>
      </c>
      <c r="H836">
        <v>211.603791</v>
      </c>
      <c r="I836" s="3">
        <v>4</v>
      </c>
      <c r="P836">
        <v>2</v>
      </c>
      <c r="Q836" t="str">
        <f t="shared" si="14"/>
        <v>14</v>
      </c>
    </row>
    <row r="837" spans="1:17" x14ac:dyDescent="0.25">
      <c r="A837">
        <v>836</v>
      </c>
      <c r="B837">
        <v>198.03315599999999</v>
      </c>
      <c r="C837" s="4">
        <v>1</v>
      </c>
      <c r="H837">
        <v>211.603791</v>
      </c>
      <c r="I837" s="3">
        <v>4</v>
      </c>
      <c r="P837">
        <v>2</v>
      </c>
      <c r="Q837" t="str">
        <f t="shared" si="14"/>
        <v>14</v>
      </c>
    </row>
    <row r="838" spans="1:17" x14ac:dyDescent="0.25">
      <c r="A838">
        <v>837</v>
      </c>
      <c r="B838">
        <v>198.03315599999999</v>
      </c>
      <c r="C838" s="4">
        <v>1</v>
      </c>
      <c r="H838">
        <v>211.603791</v>
      </c>
      <c r="I838" s="3">
        <v>4</v>
      </c>
      <c r="P838">
        <v>2</v>
      </c>
      <c r="Q838" t="str">
        <f t="shared" si="14"/>
        <v>14</v>
      </c>
    </row>
    <row r="839" spans="1:17" x14ac:dyDescent="0.25">
      <c r="A839">
        <v>838</v>
      </c>
      <c r="B839">
        <v>198.03315599999999</v>
      </c>
      <c r="C839" s="4">
        <v>1</v>
      </c>
      <c r="H839">
        <v>211.603791</v>
      </c>
      <c r="I839" s="3">
        <v>4</v>
      </c>
      <c r="P839">
        <v>2</v>
      </c>
      <c r="Q839" t="str">
        <f t="shared" si="14"/>
        <v>14</v>
      </c>
    </row>
    <row r="840" spans="1:17" x14ac:dyDescent="0.25">
      <c r="A840">
        <v>839</v>
      </c>
      <c r="B840">
        <v>198.03315599999999</v>
      </c>
      <c r="C840" s="4">
        <v>1</v>
      </c>
      <c r="H840">
        <v>211.603791</v>
      </c>
      <c r="I840" s="3">
        <v>4</v>
      </c>
      <c r="P840">
        <v>2</v>
      </c>
      <c r="Q840" t="str">
        <f t="shared" si="14"/>
        <v>14</v>
      </c>
    </row>
    <row r="841" spans="1:17" x14ac:dyDescent="0.25">
      <c r="A841">
        <v>840</v>
      </c>
      <c r="B841">
        <v>198.03315599999999</v>
      </c>
      <c r="C841" s="4">
        <v>1</v>
      </c>
      <c r="H841">
        <v>211.603791</v>
      </c>
      <c r="I841" s="3">
        <v>4</v>
      </c>
      <c r="P841">
        <v>2</v>
      </c>
      <c r="Q841" t="str">
        <f t="shared" si="14"/>
        <v>14</v>
      </c>
    </row>
    <row r="842" spans="1:17" x14ac:dyDescent="0.25">
      <c r="A842">
        <v>841</v>
      </c>
      <c r="B842">
        <v>198.03315599999999</v>
      </c>
      <c r="C842" s="4">
        <v>1</v>
      </c>
      <c r="H842">
        <v>211.603791</v>
      </c>
      <c r="I842" s="3">
        <v>4</v>
      </c>
      <c r="P842">
        <v>2</v>
      </c>
      <c r="Q842" t="str">
        <f t="shared" si="14"/>
        <v>14</v>
      </c>
    </row>
    <row r="843" spans="1:17" x14ac:dyDescent="0.25">
      <c r="A843">
        <v>842</v>
      </c>
      <c r="B843">
        <v>198.03315599999999</v>
      </c>
      <c r="C843" s="4">
        <v>1</v>
      </c>
      <c r="H843">
        <v>211.603791</v>
      </c>
      <c r="I843" s="3">
        <v>4</v>
      </c>
      <c r="P843">
        <v>2</v>
      </c>
      <c r="Q843" t="str">
        <f t="shared" si="14"/>
        <v>14</v>
      </c>
    </row>
    <row r="844" spans="1:17" x14ac:dyDescent="0.25">
      <c r="A844">
        <v>843</v>
      </c>
      <c r="B844">
        <v>198.03315599999999</v>
      </c>
      <c r="C844" s="4">
        <v>1</v>
      </c>
      <c r="H844">
        <v>211.603791</v>
      </c>
      <c r="I844" s="3">
        <v>4</v>
      </c>
      <c r="P844">
        <v>2</v>
      </c>
      <c r="Q844" t="str">
        <f t="shared" si="14"/>
        <v>14</v>
      </c>
    </row>
    <row r="845" spans="1:17" x14ac:dyDescent="0.25">
      <c r="A845">
        <v>844</v>
      </c>
      <c r="B845">
        <v>198.034918</v>
      </c>
      <c r="C845" s="4">
        <v>1</v>
      </c>
      <c r="D845">
        <v>189.84398099999999</v>
      </c>
      <c r="E845" s="2">
        <v>2</v>
      </c>
      <c r="H845">
        <v>211.65320700000001</v>
      </c>
      <c r="I845" s="3">
        <v>4</v>
      </c>
      <c r="P845">
        <v>3</v>
      </c>
      <c r="Q845" t="str">
        <f t="shared" si="14"/>
        <v>124</v>
      </c>
    </row>
    <row r="846" spans="1:17" x14ac:dyDescent="0.25">
      <c r="A846">
        <v>845</v>
      </c>
      <c r="B846">
        <v>198.034918</v>
      </c>
      <c r="C846" s="4">
        <v>1</v>
      </c>
      <c r="D846">
        <v>189.961455</v>
      </c>
      <c r="E846" s="2">
        <v>2</v>
      </c>
      <c r="H846">
        <v>211.65320700000001</v>
      </c>
      <c r="I846" s="3">
        <v>4</v>
      </c>
      <c r="P846">
        <v>3</v>
      </c>
      <c r="Q846" t="str">
        <f t="shared" si="14"/>
        <v>124</v>
      </c>
    </row>
    <row r="847" spans="1:17" x14ac:dyDescent="0.25">
      <c r="A847">
        <v>846</v>
      </c>
      <c r="D847">
        <v>189.961455</v>
      </c>
      <c r="E847" s="2">
        <v>2</v>
      </c>
      <c r="F847">
        <v>201.76871299999999</v>
      </c>
      <c r="G847" s="5">
        <v>3</v>
      </c>
      <c r="P847">
        <v>2</v>
      </c>
      <c r="Q847" t="str">
        <f t="shared" si="14"/>
        <v>23</v>
      </c>
    </row>
    <row r="848" spans="1:17" x14ac:dyDescent="0.25">
      <c r="A848">
        <v>847</v>
      </c>
      <c r="D848">
        <v>189.961455</v>
      </c>
      <c r="E848" s="2">
        <v>2</v>
      </c>
      <c r="F848">
        <v>201.79991000000001</v>
      </c>
      <c r="G848" s="5">
        <v>3</v>
      </c>
      <c r="P848">
        <v>2</v>
      </c>
      <c r="Q848" t="str">
        <f t="shared" si="14"/>
        <v>23</v>
      </c>
    </row>
    <row r="849" spans="1:17" x14ac:dyDescent="0.25">
      <c r="A849">
        <v>848</v>
      </c>
      <c r="D849">
        <v>189.961455</v>
      </c>
      <c r="E849" s="2">
        <v>2</v>
      </c>
      <c r="F849">
        <v>201.79991000000001</v>
      </c>
      <c r="G849" s="5">
        <v>3</v>
      </c>
      <c r="P849">
        <v>2</v>
      </c>
      <c r="Q849" t="str">
        <f t="shared" si="14"/>
        <v>23</v>
      </c>
    </row>
    <row r="850" spans="1:17" x14ac:dyDescent="0.25">
      <c r="A850">
        <v>849</v>
      </c>
      <c r="D850">
        <v>189.961455</v>
      </c>
      <c r="E850" s="2">
        <v>2</v>
      </c>
      <c r="F850">
        <v>201.79991000000001</v>
      </c>
      <c r="G850" s="5">
        <v>3</v>
      </c>
      <c r="P850">
        <v>2</v>
      </c>
      <c r="Q850" t="str">
        <f t="shared" si="14"/>
        <v>23</v>
      </c>
    </row>
    <row r="851" spans="1:17" x14ac:dyDescent="0.25">
      <c r="A851">
        <v>850</v>
      </c>
      <c r="D851">
        <v>189.961455</v>
      </c>
      <c r="E851" s="2">
        <v>2</v>
      </c>
      <c r="F851">
        <v>201.79991000000001</v>
      </c>
      <c r="G851" s="5">
        <v>3</v>
      </c>
      <c r="P851">
        <v>2</v>
      </c>
      <c r="Q851" t="str">
        <f t="shared" si="14"/>
        <v>23</v>
      </c>
    </row>
    <row r="852" spans="1:17" x14ac:dyDescent="0.25">
      <c r="A852">
        <v>851</v>
      </c>
      <c r="D852">
        <v>189.961455</v>
      </c>
      <c r="E852" s="2">
        <v>2</v>
      </c>
      <c r="F852">
        <v>201.79991000000001</v>
      </c>
      <c r="G852" s="5">
        <v>3</v>
      </c>
      <c r="P852">
        <v>2</v>
      </c>
      <c r="Q852" t="str">
        <f t="shared" si="14"/>
        <v>23</v>
      </c>
    </row>
    <row r="853" spans="1:17" x14ac:dyDescent="0.25">
      <c r="A853">
        <v>852</v>
      </c>
      <c r="D853">
        <v>189.961455</v>
      </c>
      <c r="E853" s="2">
        <v>2</v>
      </c>
      <c r="F853">
        <v>201.79991000000001</v>
      </c>
      <c r="G853" s="5">
        <v>3</v>
      </c>
      <c r="P853">
        <v>2</v>
      </c>
      <c r="Q853" t="str">
        <f t="shared" si="14"/>
        <v>23</v>
      </c>
    </row>
    <row r="854" spans="1:17" x14ac:dyDescent="0.25">
      <c r="A854">
        <v>853</v>
      </c>
      <c r="D854">
        <v>189.961455</v>
      </c>
      <c r="E854" s="2">
        <v>2</v>
      </c>
      <c r="F854">
        <v>201.79991000000001</v>
      </c>
      <c r="G854" s="5">
        <v>3</v>
      </c>
      <c r="P854">
        <v>2</v>
      </c>
      <c r="Q854" t="str">
        <f t="shared" si="14"/>
        <v>23</v>
      </c>
    </row>
    <row r="855" spans="1:17" x14ac:dyDescent="0.25">
      <c r="A855">
        <v>854</v>
      </c>
      <c r="D855">
        <v>189.961455</v>
      </c>
      <c r="E855" s="2">
        <v>2</v>
      </c>
      <c r="F855">
        <v>201.79991000000001</v>
      </c>
      <c r="G855" s="5">
        <v>3</v>
      </c>
      <c r="P855">
        <v>2</v>
      </c>
      <c r="Q855" t="str">
        <f t="shared" si="14"/>
        <v>23</v>
      </c>
    </row>
    <row r="856" spans="1:17" x14ac:dyDescent="0.25">
      <c r="A856">
        <v>855</v>
      </c>
      <c r="D856">
        <v>189.961455</v>
      </c>
      <c r="E856" s="2">
        <v>2</v>
      </c>
      <c r="F856">
        <v>201.79991000000001</v>
      </c>
      <c r="G856" s="5">
        <v>3</v>
      </c>
      <c r="P856">
        <v>2</v>
      </c>
      <c r="Q856" t="str">
        <f t="shared" si="14"/>
        <v>23</v>
      </c>
    </row>
    <row r="857" spans="1:17" x14ac:dyDescent="0.25">
      <c r="A857">
        <v>856</v>
      </c>
      <c r="B857">
        <v>181.70983699999999</v>
      </c>
      <c r="C857" s="4">
        <v>1</v>
      </c>
      <c r="D857">
        <v>189.84398099999999</v>
      </c>
      <c r="E857" s="2">
        <v>2</v>
      </c>
      <c r="F857">
        <v>201.76871299999999</v>
      </c>
      <c r="G857" s="5">
        <v>3</v>
      </c>
      <c r="I857" s="3" t="s">
        <v>233</v>
      </c>
      <c r="N857">
        <v>194.85339999999999</v>
      </c>
      <c r="O857">
        <v>856</v>
      </c>
      <c r="P857">
        <v>4</v>
      </c>
      <c r="Q857" t="str">
        <f t="shared" si="14"/>
        <v>1234D</v>
      </c>
    </row>
    <row r="858" spans="1:17" x14ac:dyDescent="0.25">
      <c r="A858">
        <v>857</v>
      </c>
      <c r="B858">
        <v>181.743056</v>
      </c>
      <c r="C858" s="4">
        <v>1</v>
      </c>
      <c r="F858">
        <v>201.76871299999999</v>
      </c>
      <c r="G858" s="5">
        <v>3</v>
      </c>
      <c r="I858" s="3" t="s">
        <v>233</v>
      </c>
      <c r="N858">
        <v>194.85339999999999</v>
      </c>
      <c r="P858">
        <v>3</v>
      </c>
      <c r="Q858" t="str">
        <f t="shared" si="14"/>
        <v>134D</v>
      </c>
    </row>
    <row r="859" spans="1:17" x14ac:dyDescent="0.25">
      <c r="A859">
        <v>858</v>
      </c>
      <c r="B859">
        <v>181.743056</v>
      </c>
      <c r="C859" s="4">
        <v>1</v>
      </c>
      <c r="F859">
        <v>201.76871299999999</v>
      </c>
      <c r="G859" s="5">
        <v>3</v>
      </c>
      <c r="I859" s="3" t="s">
        <v>233</v>
      </c>
      <c r="N859">
        <v>194.85339999999999</v>
      </c>
      <c r="P859">
        <v>3</v>
      </c>
      <c r="Q859" t="str">
        <f t="shared" si="14"/>
        <v>134D</v>
      </c>
    </row>
    <row r="860" spans="1:17" x14ac:dyDescent="0.25">
      <c r="A860">
        <v>859</v>
      </c>
      <c r="B860">
        <v>181.743056</v>
      </c>
      <c r="C860" s="4">
        <v>1</v>
      </c>
      <c r="I860" s="3" t="s">
        <v>233</v>
      </c>
      <c r="N860">
        <v>194.85339999999999</v>
      </c>
      <c r="P860">
        <v>2</v>
      </c>
      <c r="Q860" t="str">
        <f t="shared" si="14"/>
        <v>14D</v>
      </c>
    </row>
    <row r="861" spans="1:17" x14ac:dyDescent="0.25">
      <c r="A861">
        <v>860</v>
      </c>
      <c r="B861">
        <v>181.743056</v>
      </c>
      <c r="C861" s="4">
        <v>1</v>
      </c>
      <c r="I861" s="3" t="s">
        <v>233</v>
      </c>
      <c r="N861">
        <v>194.85339999999999</v>
      </c>
      <c r="P861">
        <v>2</v>
      </c>
      <c r="Q861" t="str">
        <f t="shared" si="14"/>
        <v>14D</v>
      </c>
    </row>
    <row r="862" spans="1:17" x14ac:dyDescent="0.25">
      <c r="A862">
        <v>861</v>
      </c>
      <c r="B862">
        <v>181.743056</v>
      </c>
      <c r="C862" s="4">
        <v>1</v>
      </c>
      <c r="I862" s="3" t="s">
        <v>233</v>
      </c>
      <c r="N862">
        <v>194.85339999999999</v>
      </c>
      <c r="P862">
        <v>2</v>
      </c>
      <c r="Q862" t="str">
        <f t="shared" si="14"/>
        <v>14D</v>
      </c>
    </row>
    <row r="863" spans="1:17" x14ac:dyDescent="0.25">
      <c r="A863">
        <v>862</v>
      </c>
      <c r="B863">
        <v>181.743056</v>
      </c>
      <c r="C863" s="4">
        <v>1</v>
      </c>
      <c r="I863" s="3" t="s">
        <v>233</v>
      </c>
      <c r="N863">
        <v>194.85339999999999</v>
      </c>
      <c r="P863">
        <v>2</v>
      </c>
      <c r="Q863" t="str">
        <f t="shared" si="14"/>
        <v>14D</v>
      </c>
    </row>
    <row r="864" spans="1:17" x14ac:dyDescent="0.25">
      <c r="A864">
        <v>863</v>
      </c>
      <c r="B864">
        <v>181.743056</v>
      </c>
      <c r="C864" s="4">
        <v>1</v>
      </c>
      <c r="I864" s="3" t="s">
        <v>233</v>
      </c>
      <c r="N864">
        <v>194.85339999999999</v>
      </c>
      <c r="P864">
        <v>2</v>
      </c>
      <c r="Q864" t="str">
        <f t="shared" si="14"/>
        <v>14D</v>
      </c>
    </row>
    <row r="865" spans="1:17" x14ac:dyDescent="0.25">
      <c r="A865">
        <v>864</v>
      </c>
      <c r="B865">
        <v>181.743056</v>
      </c>
      <c r="C865" s="4">
        <v>1</v>
      </c>
      <c r="I865" s="3" t="s">
        <v>233</v>
      </c>
      <c r="N865">
        <v>194.85339999999999</v>
      </c>
      <c r="P865">
        <v>2</v>
      </c>
      <c r="Q865" t="str">
        <f t="shared" si="14"/>
        <v>14D</v>
      </c>
    </row>
    <row r="866" spans="1:17" x14ac:dyDescent="0.25">
      <c r="A866">
        <v>865</v>
      </c>
      <c r="B866">
        <v>181.743056</v>
      </c>
      <c r="C866" s="4">
        <v>1</v>
      </c>
      <c r="I866" s="3" t="s">
        <v>233</v>
      </c>
      <c r="N866">
        <v>194.85339999999999</v>
      </c>
      <c r="P866">
        <v>2</v>
      </c>
      <c r="Q866" t="str">
        <f t="shared" si="14"/>
        <v>14D</v>
      </c>
    </row>
    <row r="867" spans="1:17" x14ac:dyDescent="0.25">
      <c r="A867">
        <v>866</v>
      </c>
      <c r="B867">
        <v>181.743056</v>
      </c>
      <c r="C867" s="4">
        <v>1</v>
      </c>
      <c r="D867">
        <v>174.42843500000001</v>
      </c>
      <c r="E867" s="2">
        <v>2</v>
      </c>
      <c r="I867" s="3" t="s">
        <v>233</v>
      </c>
      <c r="N867">
        <v>194.85339999999999</v>
      </c>
      <c r="P867">
        <v>3</v>
      </c>
      <c r="Q867" t="str">
        <f t="shared" si="14"/>
        <v>124D</v>
      </c>
    </row>
    <row r="868" spans="1:17" x14ac:dyDescent="0.25">
      <c r="A868">
        <v>867</v>
      </c>
      <c r="B868">
        <v>181.743056</v>
      </c>
      <c r="C868" s="4">
        <v>1</v>
      </c>
      <c r="D868">
        <v>174.40516300000002</v>
      </c>
      <c r="E868" s="2">
        <v>2</v>
      </c>
      <c r="I868" s="3" t="s">
        <v>233</v>
      </c>
      <c r="N868">
        <v>194.85339999999999</v>
      </c>
      <c r="P868">
        <v>3</v>
      </c>
      <c r="Q868" t="str">
        <f t="shared" si="14"/>
        <v>124D</v>
      </c>
    </row>
    <row r="869" spans="1:17" x14ac:dyDescent="0.25">
      <c r="A869">
        <v>868</v>
      </c>
      <c r="B869">
        <v>181.70983699999999</v>
      </c>
      <c r="C869" s="4">
        <v>1</v>
      </c>
      <c r="D869">
        <v>174.40516300000002</v>
      </c>
      <c r="E869" s="2">
        <v>2</v>
      </c>
      <c r="I869" s="3" t="s">
        <v>233</v>
      </c>
      <c r="N869">
        <v>194.85339999999999</v>
      </c>
      <c r="O869">
        <v>868</v>
      </c>
      <c r="P869">
        <v>3</v>
      </c>
      <c r="Q869" t="str">
        <f t="shared" si="14"/>
        <v>124D</v>
      </c>
    </row>
    <row r="870" spans="1:17" x14ac:dyDescent="0.25">
      <c r="A870">
        <v>869</v>
      </c>
      <c r="D870">
        <v>174.40516300000002</v>
      </c>
      <c r="E870" s="2">
        <v>2</v>
      </c>
      <c r="G870" s="5" t="s">
        <v>234</v>
      </c>
      <c r="L870">
        <v>186.60511600000001</v>
      </c>
      <c r="M870">
        <v>869</v>
      </c>
      <c r="P870">
        <v>2</v>
      </c>
      <c r="Q870" t="str">
        <f t="shared" si="14"/>
        <v>23D</v>
      </c>
    </row>
    <row r="871" spans="1:17" x14ac:dyDescent="0.25">
      <c r="A871">
        <v>870</v>
      </c>
      <c r="D871">
        <v>174.40516300000002</v>
      </c>
      <c r="E871" s="2">
        <v>2</v>
      </c>
      <c r="G871" s="5" t="s">
        <v>234</v>
      </c>
      <c r="L871">
        <v>186.43928399999999</v>
      </c>
      <c r="P871">
        <v>2</v>
      </c>
      <c r="Q871" t="str">
        <f t="shared" si="14"/>
        <v>23D</v>
      </c>
    </row>
    <row r="872" spans="1:17" x14ac:dyDescent="0.25">
      <c r="A872">
        <v>871</v>
      </c>
      <c r="D872">
        <v>174.40516300000002</v>
      </c>
      <c r="E872" s="2">
        <v>2</v>
      </c>
      <c r="G872" s="5" t="s">
        <v>234</v>
      </c>
      <c r="L872">
        <v>186.43928399999999</v>
      </c>
      <c r="P872">
        <v>2</v>
      </c>
      <c r="Q872" t="str">
        <f t="shared" si="14"/>
        <v>23D</v>
      </c>
    </row>
    <row r="873" spans="1:17" x14ac:dyDescent="0.25">
      <c r="A873">
        <v>872</v>
      </c>
      <c r="D873">
        <v>174.40516300000002</v>
      </c>
      <c r="E873" s="2">
        <v>2</v>
      </c>
      <c r="G873" s="5" t="s">
        <v>234</v>
      </c>
      <c r="L873">
        <v>186.43928399999999</v>
      </c>
      <c r="P873">
        <v>2</v>
      </c>
      <c r="Q873" t="str">
        <f t="shared" si="14"/>
        <v>23D</v>
      </c>
    </row>
    <row r="874" spans="1:17" x14ac:dyDescent="0.25">
      <c r="A874">
        <v>873</v>
      </c>
      <c r="D874">
        <v>174.40516300000002</v>
      </c>
      <c r="E874" s="2">
        <v>2</v>
      </c>
      <c r="G874" s="5" t="s">
        <v>234</v>
      </c>
      <c r="L874">
        <v>186.43928399999999</v>
      </c>
      <c r="P874">
        <v>2</v>
      </c>
      <c r="Q874" t="str">
        <f t="shared" si="14"/>
        <v>23D</v>
      </c>
    </row>
    <row r="875" spans="1:17" x14ac:dyDescent="0.25">
      <c r="A875">
        <v>874</v>
      </c>
      <c r="D875">
        <v>174.40516300000002</v>
      </c>
      <c r="E875" s="2">
        <v>2</v>
      </c>
      <c r="G875" s="5" t="s">
        <v>234</v>
      </c>
      <c r="L875">
        <v>186.43928399999999</v>
      </c>
      <c r="P875">
        <v>2</v>
      </c>
      <c r="Q875" t="str">
        <f t="shared" si="14"/>
        <v>23D</v>
      </c>
    </row>
    <row r="876" spans="1:17" x14ac:dyDescent="0.25">
      <c r="A876">
        <v>875</v>
      </c>
      <c r="D876">
        <v>174.40516300000002</v>
      </c>
      <c r="E876" s="2">
        <v>2</v>
      </c>
      <c r="G876" s="5" t="s">
        <v>234</v>
      </c>
      <c r="L876">
        <v>186.43928399999999</v>
      </c>
      <c r="P876">
        <v>2</v>
      </c>
      <c r="Q876" t="str">
        <f t="shared" si="14"/>
        <v>23D</v>
      </c>
    </row>
    <row r="877" spans="1:17" x14ac:dyDescent="0.25">
      <c r="A877">
        <v>876</v>
      </c>
      <c r="D877">
        <v>174.40516300000002</v>
      </c>
      <c r="E877" s="2">
        <v>2</v>
      </c>
      <c r="G877" s="5" t="s">
        <v>234</v>
      </c>
      <c r="L877">
        <v>186.43928399999999</v>
      </c>
      <c r="P877">
        <v>2</v>
      </c>
      <c r="Q877" t="str">
        <f t="shared" si="14"/>
        <v>23D</v>
      </c>
    </row>
    <row r="878" spans="1:17" x14ac:dyDescent="0.25">
      <c r="A878">
        <v>877</v>
      </c>
      <c r="D878">
        <v>174.40516300000002</v>
      </c>
      <c r="E878" s="2">
        <v>2</v>
      </c>
      <c r="G878" s="5" t="s">
        <v>234</v>
      </c>
      <c r="L878">
        <v>186.43928399999999</v>
      </c>
      <c r="P878">
        <v>2</v>
      </c>
      <c r="Q878" t="str">
        <f t="shared" si="14"/>
        <v>23D</v>
      </c>
    </row>
    <row r="879" spans="1:17" x14ac:dyDescent="0.25">
      <c r="A879">
        <v>878</v>
      </c>
      <c r="D879">
        <v>174.40516300000002</v>
      </c>
      <c r="E879" s="2">
        <v>2</v>
      </c>
      <c r="G879" s="5" t="s">
        <v>234</v>
      </c>
      <c r="L879">
        <v>186.43928399999999</v>
      </c>
      <c r="P879">
        <v>2</v>
      </c>
      <c r="Q879" t="str">
        <f t="shared" si="14"/>
        <v>23D</v>
      </c>
    </row>
    <row r="880" spans="1:17" x14ac:dyDescent="0.25">
      <c r="A880">
        <v>879</v>
      </c>
      <c r="B880">
        <v>166.93732900000001</v>
      </c>
      <c r="C880" s="4">
        <v>1</v>
      </c>
      <c r="D880">
        <v>174.42843500000001</v>
      </c>
      <c r="E880" s="2">
        <v>2</v>
      </c>
      <c r="G880" s="5" t="s">
        <v>234</v>
      </c>
      <c r="L880">
        <v>186.60511600000001</v>
      </c>
      <c r="M880">
        <v>879</v>
      </c>
      <c r="P880">
        <v>3</v>
      </c>
      <c r="Q880" t="str">
        <f t="shared" si="14"/>
        <v>123D</v>
      </c>
    </row>
    <row r="881" spans="1:17" x14ac:dyDescent="0.25">
      <c r="A881">
        <v>880</v>
      </c>
      <c r="B881">
        <v>166.920569</v>
      </c>
      <c r="C881" s="4">
        <v>1</v>
      </c>
      <c r="P881">
        <v>1</v>
      </c>
      <c r="Q881" t="str">
        <f t="shared" si="14"/>
        <v>1</v>
      </c>
    </row>
    <row r="882" spans="1:17" x14ac:dyDescent="0.25">
      <c r="A882">
        <v>881</v>
      </c>
      <c r="B882">
        <v>166.920569</v>
      </c>
      <c r="C882" s="4">
        <v>1</v>
      </c>
      <c r="I882" s="3" t="s">
        <v>233</v>
      </c>
      <c r="N882">
        <v>177.682749</v>
      </c>
      <c r="O882">
        <v>881</v>
      </c>
      <c r="P882">
        <v>2</v>
      </c>
      <c r="Q882" t="str">
        <f t="shared" si="14"/>
        <v>14D</v>
      </c>
    </row>
    <row r="883" spans="1:17" x14ac:dyDescent="0.25">
      <c r="A883">
        <v>882</v>
      </c>
      <c r="B883">
        <v>166.920569</v>
      </c>
      <c r="C883" s="4">
        <v>1</v>
      </c>
      <c r="I883" s="3" t="s">
        <v>233</v>
      </c>
      <c r="N883">
        <v>177.682749</v>
      </c>
      <c r="P883">
        <v>2</v>
      </c>
      <c r="Q883" t="str">
        <f t="shared" si="14"/>
        <v>14D</v>
      </c>
    </row>
    <row r="884" spans="1:17" x14ac:dyDescent="0.25">
      <c r="A884">
        <v>883</v>
      </c>
      <c r="B884">
        <v>166.920569</v>
      </c>
      <c r="C884" s="4">
        <v>1</v>
      </c>
      <c r="I884" s="3" t="s">
        <v>233</v>
      </c>
      <c r="N884">
        <v>177.682749</v>
      </c>
      <c r="P884">
        <v>2</v>
      </c>
      <c r="Q884" t="str">
        <f t="shared" si="14"/>
        <v>14D</v>
      </c>
    </row>
    <row r="885" spans="1:17" x14ac:dyDescent="0.25">
      <c r="A885">
        <v>884</v>
      </c>
      <c r="B885">
        <v>166.920569</v>
      </c>
      <c r="C885" s="4">
        <v>1</v>
      </c>
      <c r="I885" s="3" t="s">
        <v>233</v>
      </c>
      <c r="N885">
        <v>177.682749</v>
      </c>
      <c r="P885">
        <v>2</v>
      </c>
      <c r="Q885" t="str">
        <f t="shared" si="14"/>
        <v>14D</v>
      </c>
    </row>
    <row r="886" spans="1:17" x14ac:dyDescent="0.25">
      <c r="A886">
        <v>885</v>
      </c>
      <c r="B886">
        <v>166.920569</v>
      </c>
      <c r="C886" s="4">
        <v>1</v>
      </c>
      <c r="I886" s="3" t="s">
        <v>233</v>
      </c>
      <c r="N886">
        <v>177.682749</v>
      </c>
      <c r="P886">
        <v>2</v>
      </c>
      <c r="Q886" t="str">
        <f t="shared" si="14"/>
        <v>14D</v>
      </c>
    </row>
    <row r="887" spans="1:17" x14ac:dyDescent="0.25">
      <c r="A887">
        <v>886</v>
      </c>
      <c r="B887">
        <v>166.920569</v>
      </c>
      <c r="C887" s="4">
        <v>1</v>
      </c>
      <c r="I887" s="3" t="s">
        <v>233</v>
      </c>
      <c r="N887">
        <v>177.682749</v>
      </c>
      <c r="P887">
        <v>2</v>
      </c>
      <c r="Q887" t="str">
        <f t="shared" si="14"/>
        <v>14D</v>
      </c>
    </row>
    <row r="888" spans="1:17" x14ac:dyDescent="0.25">
      <c r="A888">
        <v>887</v>
      </c>
      <c r="B888">
        <v>166.920569</v>
      </c>
      <c r="C888" s="4">
        <v>1</v>
      </c>
      <c r="I888" s="3" t="s">
        <v>233</v>
      </c>
      <c r="N888">
        <v>177.682749</v>
      </c>
      <c r="P888">
        <v>2</v>
      </c>
      <c r="Q888" t="str">
        <f t="shared" si="14"/>
        <v>14D</v>
      </c>
    </row>
    <row r="889" spans="1:17" x14ac:dyDescent="0.25">
      <c r="A889">
        <v>888</v>
      </c>
      <c r="B889">
        <v>166.920569</v>
      </c>
      <c r="C889" s="4">
        <v>1</v>
      </c>
      <c r="I889" s="3" t="s">
        <v>233</v>
      </c>
      <c r="N889">
        <v>177.682749</v>
      </c>
      <c r="P889">
        <v>2</v>
      </c>
      <c r="Q889" t="str">
        <f t="shared" si="14"/>
        <v>14D</v>
      </c>
    </row>
    <row r="890" spans="1:17" x14ac:dyDescent="0.25">
      <c r="A890">
        <v>889</v>
      </c>
      <c r="B890">
        <v>166.920569</v>
      </c>
      <c r="C890" s="4">
        <v>1</v>
      </c>
      <c r="D890">
        <v>161.36756199999999</v>
      </c>
      <c r="E890" s="2">
        <v>2</v>
      </c>
      <c r="I890" s="3" t="s">
        <v>233</v>
      </c>
      <c r="N890">
        <v>177.682749</v>
      </c>
      <c r="P890">
        <v>3</v>
      </c>
      <c r="Q890" t="str">
        <f t="shared" si="14"/>
        <v>124D</v>
      </c>
    </row>
    <row r="891" spans="1:17" x14ac:dyDescent="0.25">
      <c r="A891">
        <v>890</v>
      </c>
      <c r="B891">
        <v>166.920569</v>
      </c>
      <c r="C891" s="4">
        <v>1</v>
      </c>
      <c r="D891">
        <v>161.39270099999999</v>
      </c>
      <c r="E891" s="2">
        <v>2</v>
      </c>
      <c r="I891" s="3" t="s">
        <v>233</v>
      </c>
      <c r="N891">
        <v>177.682749</v>
      </c>
      <c r="P891">
        <v>3</v>
      </c>
      <c r="Q891" t="str">
        <f t="shared" si="14"/>
        <v>124D</v>
      </c>
    </row>
    <row r="892" spans="1:17" x14ac:dyDescent="0.25">
      <c r="A892">
        <v>891</v>
      </c>
      <c r="B892">
        <v>166.920569</v>
      </c>
      <c r="C892" s="4">
        <v>1</v>
      </c>
      <c r="D892">
        <v>161.39270099999999</v>
      </c>
      <c r="E892" s="2">
        <v>2</v>
      </c>
      <c r="G892" s="5" t="s">
        <v>234</v>
      </c>
      <c r="I892" s="3" t="s">
        <v>233</v>
      </c>
      <c r="L892">
        <v>172.663184</v>
      </c>
      <c r="M892">
        <v>891</v>
      </c>
      <c r="N892">
        <v>177.682749</v>
      </c>
      <c r="P892">
        <v>4</v>
      </c>
      <c r="Q892" t="str">
        <f t="shared" si="14"/>
        <v>123D4D</v>
      </c>
    </row>
    <row r="893" spans="1:17" x14ac:dyDescent="0.25">
      <c r="A893">
        <v>892</v>
      </c>
      <c r="B893">
        <v>166.93732900000001</v>
      </c>
      <c r="C893" s="4">
        <v>1</v>
      </c>
      <c r="D893">
        <v>161.39270099999999</v>
      </c>
      <c r="E893" s="2">
        <v>2</v>
      </c>
      <c r="G893" s="5" t="s">
        <v>234</v>
      </c>
      <c r="I893" s="3" t="s">
        <v>233</v>
      </c>
      <c r="L893">
        <v>172.644103</v>
      </c>
      <c r="N893">
        <v>177.682749</v>
      </c>
      <c r="O893">
        <v>892</v>
      </c>
      <c r="P893">
        <v>4</v>
      </c>
      <c r="Q893" t="str">
        <f t="shared" si="14"/>
        <v>123D4D</v>
      </c>
    </row>
    <row r="894" spans="1:17" x14ac:dyDescent="0.25">
      <c r="A894">
        <v>893</v>
      </c>
      <c r="D894">
        <v>161.39270099999999</v>
      </c>
      <c r="E894" s="2">
        <v>2</v>
      </c>
      <c r="G894" s="5" t="s">
        <v>234</v>
      </c>
      <c r="L894">
        <v>172.644103</v>
      </c>
      <c r="P894">
        <v>2</v>
      </c>
      <c r="Q894" t="str">
        <f t="shared" si="14"/>
        <v>23D</v>
      </c>
    </row>
    <row r="895" spans="1:17" x14ac:dyDescent="0.25">
      <c r="A895">
        <v>894</v>
      </c>
      <c r="D895">
        <v>161.39270099999999</v>
      </c>
      <c r="E895" s="2">
        <v>2</v>
      </c>
      <c r="G895" s="5" t="s">
        <v>234</v>
      </c>
      <c r="L895">
        <v>172.644103</v>
      </c>
      <c r="P895">
        <v>2</v>
      </c>
      <c r="Q895" t="str">
        <f t="shared" si="14"/>
        <v>23D</v>
      </c>
    </row>
    <row r="896" spans="1:17" x14ac:dyDescent="0.25">
      <c r="A896">
        <v>895</v>
      </c>
      <c r="D896">
        <v>161.39270099999999</v>
      </c>
      <c r="E896" s="2">
        <v>2</v>
      </c>
      <c r="G896" s="5" t="s">
        <v>234</v>
      </c>
      <c r="L896">
        <v>172.644103</v>
      </c>
      <c r="P896">
        <v>2</v>
      </c>
      <c r="Q896" t="str">
        <f t="shared" si="14"/>
        <v>23D</v>
      </c>
    </row>
    <row r="897" spans="1:17" x14ac:dyDescent="0.25">
      <c r="A897">
        <v>896</v>
      </c>
      <c r="D897">
        <v>161.39270099999999</v>
      </c>
      <c r="E897" s="2">
        <v>2</v>
      </c>
      <c r="G897" s="5" t="s">
        <v>234</v>
      </c>
      <c r="L897">
        <v>172.644103</v>
      </c>
      <c r="P897">
        <v>2</v>
      </c>
      <c r="Q897" t="str">
        <f t="shared" si="14"/>
        <v>23D</v>
      </c>
    </row>
    <row r="898" spans="1:17" x14ac:dyDescent="0.25">
      <c r="A898">
        <v>897</v>
      </c>
      <c r="D898">
        <v>161.39270099999999</v>
      </c>
      <c r="E898" s="2">
        <v>2</v>
      </c>
      <c r="G898" s="5" t="s">
        <v>234</v>
      </c>
      <c r="L898">
        <v>172.644103</v>
      </c>
      <c r="P898">
        <v>2</v>
      </c>
      <c r="Q898" t="str">
        <f t="shared" ref="Q898:Q961" si="15">CONCATENATE(C898,E898,G898,I898)</f>
        <v>23D</v>
      </c>
    </row>
    <row r="899" spans="1:17" x14ac:dyDescent="0.25">
      <c r="A899">
        <v>898</v>
      </c>
      <c r="D899">
        <v>161.39270099999999</v>
      </c>
      <c r="E899" s="2">
        <v>2</v>
      </c>
      <c r="G899" s="5" t="s">
        <v>234</v>
      </c>
      <c r="L899">
        <v>172.644103</v>
      </c>
      <c r="P899">
        <v>2</v>
      </c>
      <c r="Q899" t="str">
        <f t="shared" si="15"/>
        <v>23D</v>
      </c>
    </row>
    <row r="900" spans="1:17" x14ac:dyDescent="0.25">
      <c r="A900">
        <v>899</v>
      </c>
      <c r="D900">
        <v>161.39270099999999</v>
      </c>
      <c r="E900" s="2">
        <v>2</v>
      </c>
      <c r="G900" s="5" t="s">
        <v>234</v>
      </c>
      <c r="L900">
        <v>172.644103</v>
      </c>
      <c r="P900">
        <v>2</v>
      </c>
      <c r="Q900" t="str">
        <f t="shared" si="15"/>
        <v>23D</v>
      </c>
    </row>
    <row r="901" spans="1:17" x14ac:dyDescent="0.25">
      <c r="A901">
        <v>900</v>
      </c>
      <c r="D901">
        <v>161.39270099999999</v>
      </c>
      <c r="E901" s="2">
        <v>2</v>
      </c>
      <c r="G901" s="5" t="s">
        <v>234</v>
      </c>
      <c r="L901">
        <v>172.644103</v>
      </c>
      <c r="P901">
        <v>2</v>
      </c>
      <c r="Q901" t="str">
        <f t="shared" si="15"/>
        <v>23D</v>
      </c>
    </row>
    <row r="902" spans="1:17" x14ac:dyDescent="0.25">
      <c r="A902">
        <v>901</v>
      </c>
      <c r="B902">
        <v>156.706772</v>
      </c>
      <c r="C902" s="4">
        <v>1</v>
      </c>
      <c r="D902">
        <v>161.39270099999999</v>
      </c>
      <c r="E902" s="2">
        <v>2</v>
      </c>
      <c r="G902" s="5" t="s">
        <v>234</v>
      </c>
      <c r="L902">
        <v>172.644103</v>
      </c>
      <c r="P902">
        <v>3</v>
      </c>
      <c r="Q902" t="str">
        <f t="shared" si="15"/>
        <v>123D</v>
      </c>
    </row>
    <row r="903" spans="1:17" x14ac:dyDescent="0.25">
      <c r="A903">
        <v>902</v>
      </c>
      <c r="B903">
        <v>156.64750599999999</v>
      </c>
      <c r="C903" s="4">
        <v>1</v>
      </c>
      <c r="D903">
        <v>161.39270099999999</v>
      </c>
      <c r="E903" s="2">
        <v>2</v>
      </c>
      <c r="G903" s="5" t="s">
        <v>234</v>
      </c>
      <c r="L903">
        <v>172.644103</v>
      </c>
      <c r="P903">
        <v>3</v>
      </c>
      <c r="Q903" t="str">
        <f t="shared" si="15"/>
        <v>123D</v>
      </c>
    </row>
    <row r="904" spans="1:17" x14ac:dyDescent="0.25">
      <c r="A904">
        <v>903</v>
      </c>
      <c r="B904">
        <v>156.64750599999999</v>
      </c>
      <c r="C904" s="4">
        <v>1</v>
      </c>
      <c r="D904">
        <v>161.39270099999999</v>
      </c>
      <c r="E904" s="2">
        <v>2</v>
      </c>
      <c r="G904" s="5" t="s">
        <v>234</v>
      </c>
      <c r="L904">
        <v>172.663184</v>
      </c>
      <c r="P904">
        <v>3</v>
      </c>
      <c r="Q904" t="str">
        <f t="shared" si="15"/>
        <v>123D</v>
      </c>
    </row>
    <row r="905" spans="1:17" x14ac:dyDescent="0.25">
      <c r="A905">
        <v>904</v>
      </c>
      <c r="B905">
        <v>156.64750599999999</v>
      </c>
      <c r="C905" s="4">
        <v>1</v>
      </c>
      <c r="D905">
        <v>161.36756199999999</v>
      </c>
      <c r="E905" s="2">
        <v>2</v>
      </c>
      <c r="G905" s="5" t="s">
        <v>234</v>
      </c>
      <c r="I905" s="3" t="s">
        <v>233</v>
      </c>
      <c r="L905">
        <v>172.663184</v>
      </c>
      <c r="M905">
        <v>904</v>
      </c>
      <c r="N905">
        <v>165.159457</v>
      </c>
      <c r="O905">
        <v>904</v>
      </c>
      <c r="P905">
        <v>4</v>
      </c>
      <c r="Q905" t="str">
        <f t="shared" si="15"/>
        <v>123D4D</v>
      </c>
    </row>
    <row r="906" spans="1:17" x14ac:dyDescent="0.25">
      <c r="A906">
        <v>905</v>
      </c>
      <c r="B906">
        <v>156.64750599999999</v>
      </c>
      <c r="C906" s="4">
        <v>1</v>
      </c>
      <c r="I906" s="3" t="s">
        <v>233</v>
      </c>
      <c r="N906">
        <v>165.159457</v>
      </c>
      <c r="P906">
        <v>2</v>
      </c>
      <c r="Q906" t="str">
        <f t="shared" si="15"/>
        <v>14D</v>
      </c>
    </row>
    <row r="907" spans="1:17" x14ac:dyDescent="0.25">
      <c r="A907">
        <v>906</v>
      </c>
      <c r="B907">
        <v>156.64750599999999</v>
      </c>
      <c r="C907" s="4">
        <v>1</v>
      </c>
      <c r="I907" s="3" t="s">
        <v>233</v>
      </c>
      <c r="N907">
        <v>165.159457</v>
      </c>
      <c r="P907">
        <v>2</v>
      </c>
      <c r="Q907" t="str">
        <f t="shared" si="15"/>
        <v>14D</v>
      </c>
    </row>
    <row r="908" spans="1:17" x14ac:dyDescent="0.25">
      <c r="A908">
        <v>907</v>
      </c>
      <c r="B908">
        <v>156.64750599999999</v>
      </c>
      <c r="C908" s="4">
        <v>1</v>
      </c>
      <c r="I908" s="3" t="s">
        <v>233</v>
      </c>
      <c r="N908">
        <v>165.159457</v>
      </c>
      <c r="P908">
        <v>2</v>
      </c>
      <c r="Q908" t="str">
        <f t="shared" si="15"/>
        <v>14D</v>
      </c>
    </row>
    <row r="909" spans="1:17" x14ac:dyDescent="0.25">
      <c r="A909">
        <v>908</v>
      </c>
      <c r="B909">
        <v>156.64750599999999</v>
      </c>
      <c r="C909" s="4">
        <v>1</v>
      </c>
      <c r="I909" s="3" t="s">
        <v>233</v>
      </c>
      <c r="N909">
        <v>165.159457</v>
      </c>
      <c r="P909">
        <v>2</v>
      </c>
      <c r="Q909" t="str">
        <f t="shared" si="15"/>
        <v>14D</v>
      </c>
    </row>
    <row r="910" spans="1:17" x14ac:dyDescent="0.25">
      <c r="A910">
        <v>909</v>
      </c>
      <c r="B910">
        <v>156.64750599999999</v>
      </c>
      <c r="C910" s="4">
        <v>1</v>
      </c>
      <c r="I910" s="3" t="s">
        <v>233</v>
      </c>
      <c r="N910">
        <v>165.159457</v>
      </c>
      <c r="P910">
        <v>2</v>
      </c>
      <c r="Q910" t="str">
        <f t="shared" si="15"/>
        <v>14D</v>
      </c>
    </row>
    <row r="911" spans="1:17" x14ac:dyDescent="0.25">
      <c r="A911">
        <v>910</v>
      </c>
      <c r="B911">
        <v>156.64750599999999</v>
      </c>
      <c r="C911" s="4">
        <v>1</v>
      </c>
      <c r="I911" s="3" t="s">
        <v>233</v>
      </c>
      <c r="N911">
        <v>165.159457</v>
      </c>
      <c r="P911">
        <v>2</v>
      </c>
      <c r="Q911" t="str">
        <f t="shared" si="15"/>
        <v>14D</v>
      </c>
    </row>
    <row r="912" spans="1:17" x14ac:dyDescent="0.25">
      <c r="A912">
        <v>911</v>
      </c>
      <c r="B912">
        <v>156.64750599999999</v>
      </c>
      <c r="C912" s="4">
        <v>1</v>
      </c>
      <c r="I912" s="3" t="s">
        <v>233</v>
      </c>
      <c r="N912">
        <v>165.159457</v>
      </c>
      <c r="P912">
        <v>2</v>
      </c>
      <c r="Q912" t="str">
        <f t="shared" si="15"/>
        <v>14D</v>
      </c>
    </row>
    <row r="913" spans="1:17" x14ac:dyDescent="0.25">
      <c r="A913">
        <v>912</v>
      </c>
      <c r="B913">
        <v>156.64750599999999</v>
      </c>
      <c r="C913" s="4">
        <v>1</v>
      </c>
      <c r="D913">
        <v>151.58634499999999</v>
      </c>
      <c r="E913" s="2">
        <v>2</v>
      </c>
      <c r="I913" s="3" t="s">
        <v>233</v>
      </c>
      <c r="N913">
        <v>165.159457</v>
      </c>
      <c r="P913">
        <v>3</v>
      </c>
      <c r="Q913" t="str">
        <f t="shared" si="15"/>
        <v>124D</v>
      </c>
    </row>
    <row r="914" spans="1:17" x14ac:dyDescent="0.25">
      <c r="A914">
        <v>913</v>
      </c>
      <c r="B914">
        <v>156.64750599999999</v>
      </c>
      <c r="C914" s="4">
        <v>1</v>
      </c>
      <c r="D914">
        <v>151.65777700000001</v>
      </c>
      <c r="E914" s="2">
        <v>2</v>
      </c>
      <c r="I914" s="3" t="s">
        <v>233</v>
      </c>
      <c r="N914">
        <v>165.159457</v>
      </c>
      <c r="P914">
        <v>3</v>
      </c>
      <c r="Q914" t="str">
        <f t="shared" si="15"/>
        <v>124D</v>
      </c>
    </row>
    <row r="915" spans="1:17" x14ac:dyDescent="0.25">
      <c r="A915">
        <v>914</v>
      </c>
      <c r="B915">
        <v>156.64750599999999</v>
      </c>
      <c r="C915" s="4">
        <v>1</v>
      </c>
      <c r="D915">
        <v>151.65777700000001</v>
      </c>
      <c r="E915" s="2">
        <v>2</v>
      </c>
      <c r="I915" s="3" t="s">
        <v>233</v>
      </c>
      <c r="N915">
        <v>165.159457</v>
      </c>
      <c r="P915">
        <v>3</v>
      </c>
      <c r="Q915" t="str">
        <f t="shared" si="15"/>
        <v>124D</v>
      </c>
    </row>
    <row r="916" spans="1:17" x14ac:dyDescent="0.25">
      <c r="A916">
        <v>915</v>
      </c>
      <c r="B916">
        <v>156.706772</v>
      </c>
      <c r="C916" s="4">
        <v>1</v>
      </c>
      <c r="D916">
        <v>151.65777700000001</v>
      </c>
      <c r="E916" s="2">
        <v>2</v>
      </c>
      <c r="I916" s="3" t="s">
        <v>233</v>
      </c>
      <c r="N916">
        <v>165.159457</v>
      </c>
      <c r="P916">
        <v>3</v>
      </c>
      <c r="Q916" t="str">
        <f t="shared" si="15"/>
        <v>124D</v>
      </c>
    </row>
    <row r="917" spans="1:17" x14ac:dyDescent="0.25">
      <c r="A917">
        <v>916</v>
      </c>
      <c r="B917">
        <v>156.706772</v>
      </c>
      <c r="C917" s="4">
        <v>1</v>
      </c>
      <c r="D917">
        <v>151.65777700000001</v>
      </c>
      <c r="E917" s="2">
        <v>2</v>
      </c>
      <c r="F917">
        <v>159.416134</v>
      </c>
      <c r="G917" s="5">
        <v>3</v>
      </c>
      <c r="I917" s="3" t="s">
        <v>233</v>
      </c>
      <c r="N917">
        <v>165.159457</v>
      </c>
      <c r="P917">
        <v>4</v>
      </c>
      <c r="Q917" t="str">
        <f t="shared" si="15"/>
        <v>1234D</v>
      </c>
    </row>
    <row r="918" spans="1:17" x14ac:dyDescent="0.25">
      <c r="A918">
        <v>917</v>
      </c>
      <c r="D918">
        <v>151.65777700000001</v>
      </c>
      <c r="E918" s="2">
        <v>2</v>
      </c>
      <c r="F918">
        <v>159.38700599999999</v>
      </c>
      <c r="G918" s="5">
        <v>3</v>
      </c>
      <c r="I918" s="3" t="s">
        <v>233</v>
      </c>
      <c r="N918">
        <v>165.159457</v>
      </c>
      <c r="O918">
        <v>917</v>
      </c>
      <c r="P918">
        <v>3</v>
      </c>
      <c r="Q918" t="str">
        <f t="shared" si="15"/>
        <v>234D</v>
      </c>
    </row>
    <row r="919" spans="1:17" x14ac:dyDescent="0.25">
      <c r="A919">
        <v>918</v>
      </c>
      <c r="D919">
        <v>151.65777700000001</v>
      </c>
      <c r="E919" s="2">
        <v>2</v>
      </c>
      <c r="F919">
        <v>159.38700599999999</v>
      </c>
      <c r="G919" s="5">
        <v>3</v>
      </c>
      <c r="P919">
        <v>2</v>
      </c>
      <c r="Q919" t="str">
        <f t="shared" si="15"/>
        <v>23</v>
      </c>
    </row>
    <row r="920" spans="1:17" x14ac:dyDescent="0.25">
      <c r="A920">
        <v>919</v>
      </c>
      <c r="D920">
        <v>151.65777700000001</v>
      </c>
      <c r="E920" s="2">
        <v>2</v>
      </c>
      <c r="F920">
        <v>159.38700599999999</v>
      </c>
      <c r="G920" s="5">
        <v>3</v>
      </c>
      <c r="P920">
        <v>2</v>
      </c>
      <c r="Q920" t="str">
        <f t="shared" si="15"/>
        <v>23</v>
      </c>
    </row>
    <row r="921" spans="1:17" x14ac:dyDescent="0.25">
      <c r="A921">
        <v>920</v>
      </c>
      <c r="D921">
        <v>151.65777700000001</v>
      </c>
      <c r="E921" s="2">
        <v>2</v>
      </c>
      <c r="F921">
        <v>159.38700599999999</v>
      </c>
      <c r="G921" s="5">
        <v>3</v>
      </c>
      <c r="P921">
        <v>2</v>
      </c>
      <c r="Q921" t="str">
        <f t="shared" si="15"/>
        <v>23</v>
      </c>
    </row>
    <row r="922" spans="1:17" x14ac:dyDescent="0.25">
      <c r="A922">
        <v>921</v>
      </c>
      <c r="D922">
        <v>151.65777700000001</v>
      </c>
      <c r="E922" s="2">
        <v>2</v>
      </c>
      <c r="F922">
        <v>159.38700599999999</v>
      </c>
      <c r="G922" s="5">
        <v>3</v>
      </c>
      <c r="P922">
        <v>2</v>
      </c>
      <c r="Q922" t="str">
        <f t="shared" si="15"/>
        <v>23</v>
      </c>
    </row>
    <row r="923" spans="1:17" x14ac:dyDescent="0.25">
      <c r="A923">
        <v>922</v>
      </c>
      <c r="D923">
        <v>151.65777700000001</v>
      </c>
      <c r="E923" s="2">
        <v>2</v>
      </c>
      <c r="F923">
        <v>159.38700599999999</v>
      </c>
      <c r="G923" s="5">
        <v>3</v>
      </c>
      <c r="P923">
        <v>2</v>
      </c>
      <c r="Q923" t="str">
        <f t="shared" si="15"/>
        <v>23</v>
      </c>
    </row>
    <row r="924" spans="1:17" x14ac:dyDescent="0.25">
      <c r="A924">
        <v>923</v>
      </c>
      <c r="D924">
        <v>151.65777700000001</v>
      </c>
      <c r="E924" s="2">
        <v>2</v>
      </c>
      <c r="F924">
        <v>159.38700599999999</v>
      </c>
      <c r="G924" s="5">
        <v>3</v>
      </c>
      <c r="P924">
        <v>2</v>
      </c>
      <c r="Q924" t="str">
        <f t="shared" si="15"/>
        <v>23</v>
      </c>
    </row>
    <row r="925" spans="1:17" x14ac:dyDescent="0.25">
      <c r="A925">
        <v>924</v>
      </c>
      <c r="D925">
        <v>151.65777700000001</v>
      </c>
      <c r="E925" s="2">
        <v>2</v>
      </c>
      <c r="F925">
        <v>159.38700599999999</v>
      </c>
      <c r="G925" s="5">
        <v>3</v>
      </c>
      <c r="P925">
        <v>2</v>
      </c>
      <c r="Q925" t="str">
        <f t="shared" si="15"/>
        <v>23</v>
      </c>
    </row>
    <row r="926" spans="1:17" x14ac:dyDescent="0.25">
      <c r="A926">
        <v>925</v>
      </c>
      <c r="D926">
        <v>151.65777700000001</v>
      </c>
      <c r="E926" s="2">
        <v>2</v>
      </c>
      <c r="F926">
        <v>159.38700599999999</v>
      </c>
      <c r="G926" s="5">
        <v>3</v>
      </c>
      <c r="P926">
        <v>2</v>
      </c>
      <c r="Q926" t="str">
        <f t="shared" si="15"/>
        <v>23</v>
      </c>
    </row>
    <row r="927" spans="1:17" x14ac:dyDescent="0.25">
      <c r="A927">
        <v>926</v>
      </c>
      <c r="D927">
        <v>151.65777700000001</v>
      </c>
      <c r="E927" s="2">
        <v>2</v>
      </c>
      <c r="F927">
        <v>159.38700599999999</v>
      </c>
      <c r="G927" s="5">
        <v>3</v>
      </c>
      <c r="P927">
        <v>2</v>
      </c>
      <c r="Q927" t="str">
        <f t="shared" si="15"/>
        <v>23</v>
      </c>
    </row>
    <row r="928" spans="1:17" x14ac:dyDescent="0.25">
      <c r="A928">
        <v>927</v>
      </c>
      <c r="B928">
        <v>134.108452</v>
      </c>
      <c r="C928" s="4">
        <v>1</v>
      </c>
      <c r="D928">
        <v>151.65777700000001</v>
      </c>
      <c r="E928" s="2">
        <v>2</v>
      </c>
      <c r="F928">
        <v>159.38700599999999</v>
      </c>
      <c r="G928" s="5">
        <v>3</v>
      </c>
      <c r="P928">
        <v>3</v>
      </c>
      <c r="Q928" t="str">
        <f t="shared" si="15"/>
        <v>123</v>
      </c>
    </row>
    <row r="929" spans="1:17" x14ac:dyDescent="0.25">
      <c r="A929">
        <v>928</v>
      </c>
      <c r="B929">
        <v>134.137642</v>
      </c>
      <c r="C929" s="4">
        <v>1</v>
      </c>
      <c r="D929">
        <v>151.58634499999999</v>
      </c>
      <c r="E929" s="2">
        <v>2</v>
      </c>
      <c r="F929">
        <v>159.416134</v>
      </c>
      <c r="G929" s="5">
        <v>3</v>
      </c>
      <c r="P929">
        <v>3</v>
      </c>
      <c r="Q929" t="str">
        <f t="shared" si="15"/>
        <v>123</v>
      </c>
    </row>
    <row r="930" spans="1:17" x14ac:dyDescent="0.25">
      <c r="A930">
        <v>929</v>
      </c>
      <c r="B930">
        <v>134.137642</v>
      </c>
      <c r="C930" s="4">
        <v>1</v>
      </c>
      <c r="D930">
        <v>151.58634499999999</v>
      </c>
      <c r="E930" s="2">
        <v>2</v>
      </c>
      <c r="F930">
        <v>159.416134</v>
      </c>
      <c r="G930" s="5">
        <v>3</v>
      </c>
      <c r="P930">
        <v>3</v>
      </c>
      <c r="Q930" t="str">
        <f t="shared" si="15"/>
        <v>123</v>
      </c>
    </row>
    <row r="931" spans="1:17" x14ac:dyDescent="0.25">
      <c r="A931">
        <v>930</v>
      </c>
      <c r="B931">
        <v>134.137642</v>
      </c>
      <c r="C931" s="4">
        <v>1</v>
      </c>
      <c r="H931">
        <v>153.174252</v>
      </c>
      <c r="I931" s="3">
        <v>4</v>
      </c>
      <c r="P931">
        <v>2</v>
      </c>
      <c r="Q931" t="str">
        <f t="shared" si="15"/>
        <v>14</v>
      </c>
    </row>
    <row r="932" spans="1:17" x14ac:dyDescent="0.25">
      <c r="A932">
        <v>931</v>
      </c>
      <c r="B932">
        <v>134.137642</v>
      </c>
      <c r="C932" s="4">
        <v>1</v>
      </c>
      <c r="H932">
        <v>153.174252</v>
      </c>
      <c r="I932" s="3">
        <v>4</v>
      </c>
      <c r="P932">
        <v>2</v>
      </c>
      <c r="Q932" t="str">
        <f t="shared" si="15"/>
        <v>14</v>
      </c>
    </row>
    <row r="933" spans="1:17" x14ac:dyDescent="0.25">
      <c r="A933">
        <v>932</v>
      </c>
      <c r="B933">
        <v>134.137642</v>
      </c>
      <c r="C933" s="4">
        <v>1</v>
      </c>
      <c r="H933">
        <v>153.174252</v>
      </c>
      <c r="I933" s="3">
        <v>4</v>
      </c>
      <c r="P933">
        <v>2</v>
      </c>
      <c r="Q933" t="str">
        <f t="shared" si="15"/>
        <v>14</v>
      </c>
    </row>
    <row r="934" spans="1:17" x14ac:dyDescent="0.25">
      <c r="A934">
        <v>933</v>
      </c>
      <c r="B934">
        <v>134.137642</v>
      </c>
      <c r="C934" s="4">
        <v>1</v>
      </c>
      <c r="H934">
        <v>153.174252</v>
      </c>
      <c r="I934" s="3">
        <v>4</v>
      </c>
      <c r="P934">
        <v>2</v>
      </c>
      <c r="Q934" t="str">
        <f t="shared" si="15"/>
        <v>14</v>
      </c>
    </row>
    <row r="935" spans="1:17" x14ac:dyDescent="0.25">
      <c r="A935">
        <v>934</v>
      </c>
      <c r="B935">
        <v>134.137642</v>
      </c>
      <c r="C935" s="4">
        <v>1</v>
      </c>
      <c r="H935">
        <v>153.174252</v>
      </c>
      <c r="I935" s="3">
        <v>4</v>
      </c>
      <c r="P935">
        <v>2</v>
      </c>
      <c r="Q935" t="str">
        <f t="shared" si="15"/>
        <v>14</v>
      </c>
    </row>
    <row r="936" spans="1:17" x14ac:dyDescent="0.25">
      <c r="A936">
        <v>935</v>
      </c>
      <c r="B936">
        <v>134.137642</v>
      </c>
      <c r="C936" s="4">
        <v>1</v>
      </c>
      <c r="H936">
        <v>153.174252</v>
      </c>
      <c r="I936" s="3">
        <v>4</v>
      </c>
      <c r="P936">
        <v>2</v>
      </c>
      <c r="Q936" t="str">
        <f t="shared" si="15"/>
        <v>14</v>
      </c>
    </row>
    <row r="937" spans="1:17" x14ac:dyDescent="0.25">
      <c r="A937">
        <v>936</v>
      </c>
      <c r="B937">
        <v>134.137642</v>
      </c>
      <c r="C937" s="4">
        <v>1</v>
      </c>
      <c r="H937">
        <v>153.174252</v>
      </c>
      <c r="I937" s="3">
        <v>4</v>
      </c>
      <c r="P937">
        <v>2</v>
      </c>
      <c r="Q937" t="str">
        <f t="shared" si="15"/>
        <v>14</v>
      </c>
    </row>
    <row r="938" spans="1:17" x14ac:dyDescent="0.25">
      <c r="A938">
        <v>937</v>
      </c>
      <c r="B938">
        <v>134.137642</v>
      </c>
      <c r="C938" s="4">
        <v>1</v>
      </c>
      <c r="H938">
        <v>153.174252</v>
      </c>
      <c r="I938" s="3">
        <v>4</v>
      </c>
      <c r="P938">
        <v>2</v>
      </c>
      <c r="Q938" t="str">
        <f t="shared" si="15"/>
        <v>14</v>
      </c>
    </row>
    <row r="939" spans="1:17" x14ac:dyDescent="0.25">
      <c r="A939">
        <v>938</v>
      </c>
      <c r="B939">
        <v>134.137642</v>
      </c>
      <c r="C939" s="4">
        <v>1</v>
      </c>
      <c r="H939">
        <v>153.174252</v>
      </c>
      <c r="I939" s="3">
        <v>4</v>
      </c>
      <c r="P939">
        <v>2</v>
      </c>
      <c r="Q939" t="str">
        <f t="shared" si="15"/>
        <v>14</v>
      </c>
    </row>
    <row r="940" spans="1:17" x14ac:dyDescent="0.25">
      <c r="A940">
        <v>939</v>
      </c>
      <c r="B940">
        <v>134.108452</v>
      </c>
      <c r="C940" s="4">
        <v>1</v>
      </c>
      <c r="H940">
        <v>153.174252</v>
      </c>
      <c r="I940" s="3">
        <v>4</v>
      </c>
      <c r="P940">
        <v>2</v>
      </c>
      <c r="Q940" t="str">
        <f t="shared" si="15"/>
        <v>14</v>
      </c>
    </row>
    <row r="941" spans="1:17" x14ac:dyDescent="0.25">
      <c r="A941">
        <v>940</v>
      </c>
      <c r="D941">
        <v>125.966229</v>
      </c>
      <c r="E941" s="2">
        <v>2</v>
      </c>
      <c r="H941">
        <v>153.174252</v>
      </c>
      <c r="I941" s="3">
        <v>4</v>
      </c>
      <c r="P941">
        <v>2</v>
      </c>
      <c r="Q941" t="str">
        <f t="shared" si="15"/>
        <v>24</v>
      </c>
    </row>
    <row r="942" spans="1:17" x14ac:dyDescent="0.25">
      <c r="A942">
        <v>941</v>
      </c>
      <c r="D942">
        <v>125.93087400000002</v>
      </c>
      <c r="E942" s="2">
        <v>2</v>
      </c>
      <c r="H942">
        <v>153.174252</v>
      </c>
      <c r="I942" s="3">
        <v>4</v>
      </c>
      <c r="P942">
        <v>2</v>
      </c>
      <c r="Q942" t="str">
        <f t="shared" si="15"/>
        <v>24</v>
      </c>
    </row>
    <row r="943" spans="1:17" x14ac:dyDescent="0.25">
      <c r="A943">
        <v>942</v>
      </c>
      <c r="D943">
        <v>125.93087400000002</v>
      </c>
      <c r="E943" s="2">
        <v>2</v>
      </c>
      <c r="F943">
        <v>135.825669</v>
      </c>
      <c r="G943" s="5">
        <v>3</v>
      </c>
      <c r="H943">
        <v>153.174252</v>
      </c>
      <c r="I943" s="3">
        <v>4</v>
      </c>
      <c r="P943">
        <v>3</v>
      </c>
      <c r="Q943" t="str">
        <f t="shared" si="15"/>
        <v>234</v>
      </c>
    </row>
    <row r="944" spans="1:17" x14ac:dyDescent="0.25">
      <c r="A944">
        <v>943</v>
      </c>
      <c r="D944">
        <v>125.93087400000002</v>
      </c>
      <c r="E944" s="2">
        <v>2</v>
      </c>
      <c r="F944">
        <v>135.81857300000001</v>
      </c>
      <c r="G944" s="5">
        <v>3</v>
      </c>
      <c r="P944">
        <v>2</v>
      </c>
      <c r="Q944" t="str">
        <f t="shared" si="15"/>
        <v>23</v>
      </c>
    </row>
    <row r="945" spans="1:17" x14ac:dyDescent="0.25">
      <c r="A945">
        <v>944</v>
      </c>
      <c r="D945">
        <v>125.93087400000002</v>
      </c>
      <c r="E945" s="2">
        <v>2</v>
      </c>
      <c r="F945">
        <v>135.81857300000001</v>
      </c>
      <c r="G945" s="5">
        <v>3</v>
      </c>
      <c r="P945">
        <v>2</v>
      </c>
      <c r="Q945" t="str">
        <f t="shared" si="15"/>
        <v>23</v>
      </c>
    </row>
    <row r="946" spans="1:17" x14ac:dyDescent="0.25">
      <c r="A946">
        <v>945</v>
      </c>
      <c r="D946">
        <v>125.93087400000002</v>
      </c>
      <c r="E946" s="2">
        <v>2</v>
      </c>
      <c r="F946">
        <v>135.81857300000001</v>
      </c>
      <c r="G946" s="5">
        <v>3</v>
      </c>
      <c r="P946">
        <v>2</v>
      </c>
      <c r="Q946" t="str">
        <f t="shared" si="15"/>
        <v>23</v>
      </c>
    </row>
    <row r="947" spans="1:17" x14ac:dyDescent="0.25">
      <c r="A947">
        <v>946</v>
      </c>
      <c r="D947">
        <v>125.93087400000002</v>
      </c>
      <c r="E947" s="2">
        <v>2</v>
      </c>
      <c r="F947">
        <v>135.81857300000001</v>
      </c>
      <c r="G947" s="5">
        <v>3</v>
      </c>
      <c r="P947">
        <v>2</v>
      </c>
      <c r="Q947" t="str">
        <f t="shared" si="15"/>
        <v>23</v>
      </c>
    </row>
    <row r="948" spans="1:17" x14ac:dyDescent="0.25">
      <c r="A948">
        <v>947</v>
      </c>
      <c r="D948">
        <v>125.93087400000002</v>
      </c>
      <c r="E948" s="2">
        <v>2</v>
      </c>
      <c r="F948">
        <v>135.81857300000001</v>
      </c>
      <c r="G948" s="5">
        <v>3</v>
      </c>
      <c r="P948">
        <v>2</v>
      </c>
      <c r="Q948" t="str">
        <f t="shared" si="15"/>
        <v>23</v>
      </c>
    </row>
    <row r="949" spans="1:17" x14ac:dyDescent="0.25">
      <c r="A949">
        <v>948</v>
      </c>
      <c r="D949">
        <v>125.93087400000002</v>
      </c>
      <c r="E949" s="2">
        <v>2</v>
      </c>
      <c r="F949">
        <v>135.81857300000001</v>
      </c>
      <c r="G949" s="5">
        <v>3</v>
      </c>
      <c r="P949">
        <v>2</v>
      </c>
      <c r="Q949" t="str">
        <f t="shared" si="15"/>
        <v>23</v>
      </c>
    </row>
    <row r="950" spans="1:17" x14ac:dyDescent="0.25">
      <c r="A950">
        <v>949</v>
      </c>
      <c r="D950">
        <v>125.93087400000002</v>
      </c>
      <c r="E950" s="2">
        <v>2</v>
      </c>
      <c r="F950">
        <v>135.81857300000001</v>
      </c>
      <c r="G950" s="5">
        <v>3</v>
      </c>
      <c r="P950">
        <v>2</v>
      </c>
      <c r="Q950" t="str">
        <f t="shared" si="15"/>
        <v>23</v>
      </c>
    </row>
    <row r="951" spans="1:17" x14ac:dyDescent="0.25">
      <c r="A951">
        <v>950</v>
      </c>
      <c r="D951">
        <v>125.93087400000002</v>
      </c>
      <c r="E951" s="2">
        <v>2</v>
      </c>
      <c r="F951">
        <v>135.81857300000001</v>
      </c>
      <c r="G951" s="5">
        <v>3</v>
      </c>
      <c r="P951">
        <v>2</v>
      </c>
      <c r="Q951" t="str">
        <f t="shared" si="15"/>
        <v>23</v>
      </c>
    </row>
    <row r="952" spans="1:17" x14ac:dyDescent="0.25">
      <c r="A952">
        <v>951</v>
      </c>
      <c r="B952">
        <v>117.724209</v>
      </c>
      <c r="C952" s="4">
        <v>1</v>
      </c>
      <c r="D952">
        <v>125.966229</v>
      </c>
      <c r="E952" s="2">
        <v>2</v>
      </c>
      <c r="F952">
        <v>135.81857300000001</v>
      </c>
      <c r="G952" s="5">
        <v>3</v>
      </c>
      <c r="P952">
        <v>3</v>
      </c>
      <c r="Q952" t="str">
        <f t="shared" si="15"/>
        <v>123</v>
      </c>
    </row>
    <row r="953" spans="1:17" x14ac:dyDescent="0.25">
      <c r="A953">
        <v>952</v>
      </c>
      <c r="B953">
        <v>117.72405700000002</v>
      </c>
      <c r="C953" s="4">
        <v>1</v>
      </c>
      <c r="D953">
        <v>125.966229</v>
      </c>
      <c r="E953" s="2">
        <v>2</v>
      </c>
      <c r="F953">
        <v>135.81857300000001</v>
      </c>
      <c r="G953" s="5">
        <v>3</v>
      </c>
      <c r="P953">
        <v>3</v>
      </c>
      <c r="Q953" t="str">
        <f t="shared" si="15"/>
        <v>123</v>
      </c>
    </row>
    <row r="954" spans="1:17" x14ac:dyDescent="0.25">
      <c r="A954">
        <v>953</v>
      </c>
      <c r="B954">
        <v>117.72405700000002</v>
      </c>
      <c r="C954" s="4">
        <v>1</v>
      </c>
      <c r="F954">
        <v>135.825669</v>
      </c>
      <c r="G954" s="5">
        <v>3</v>
      </c>
      <c r="P954">
        <v>2</v>
      </c>
      <c r="Q954" t="str">
        <f t="shared" si="15"/>
        <v>13</v>
      </c>
    </row>
    <row r="955" spans="1:17" x14ac:dyDescent="0.25">
      <c r="A955">
        <v>954</v>
      </c>
      <c r="B955">
        <v>117.72405700000002</v>
      </c>
      <c r="C955" s="4">
        <v>1</v>
      </c>
      <c r="F955">
        <v>135.825669</v>
      </c>
      <c r="G955" s="5">
        <v>3</v>
      </c>
      <c r="P955">
        <v>2</v>
      </c>
      <c r="Q955" t="str">
        <f t="shared" si="15"/>
        <v>13</v>
      </c>
    </row>
    <row r="956" spans="1:17" x14ac:dyDescent="0.25">
      <c r="A956">
        <v>955</v>
      </c>
      <c r="B956">
        <v>117.72405700000002</v>
      </c>
      <c r="C956" s="4">
        <v>1</v>
      </c>
      <c r="P956">
        <v>1</v>
      </c>
      <c r="Q956" t="str">
        <f t="shared" si="15"/>
        <v>1</v>
      </c>
    </row>
    <row r="957" spans="1:17" x14ac:dyDescent="0.25">
      <c r="A957">
        <v>956</v>
      </c>
      <c r="B957">
        <v>117.72405700000002</v>
      </c>
      <c r="C957" s="4">
        <v>1</v>
      </c>
      <c r="H957">
        <v>126.75481100000002</v>
      </c>
      <c r="I957" s="3">
        <v>4</v>
      </c>
      <c r="P957">
        <v>2</v>
      </c>
      <c r="Q957" t="str">
        <f t="shared" si="15"/>
        <v>14</v>
      </c>
    </row>
    <row r="958" spans="1:17" x14ac:dyDescent="0.25">
      <c r="A958">
        <v>957</v>
      </c>
      <c r="B958">
        <v>117.72405700000002</v>
      </c>
      <c r="C958" s="4">
        <v>1</v>
      </c>
      <c r="H958">
        <v>126.75481100000002</v>
      </c>
      <c r="I958" s="3">
        <v>4</v>
      </c>
      <c r="P958">
        <v>2</v>
      </c>
      <c r="Q958" t="str">
        <f t="shared" si="15"/>
        <v>14</v>
      </c>
    </row>
    <row r="959" spans="1:17" x14ac:dyDescent="0.25">
      <c r="A959">
        <v>958</v>
      </c>
      <c r="B959">
        <v>117.72405700000002</v>
      </c>
      <c r="C959" s="4">
        <v>1</v>
      </c>
      <c r="H959">
        <v>126.72190500000001</v>
      </c>
      <c r="I959" s="3">
        <v>4</v>
      </c>
      <c r="P959">
        <v>2</v>
      </c>
      <c r="Q959" t="str">
        <f t="shared" si="15"/>
        <v>14</v>
      </c>
    </row>
    <row r="960" spans="1:17" x14ac:dyDescent="0.25">
      <c r="A960">
        <v>959</v>
      </c>
      <c r="B960">
        <v>117.72405700000002</v>
      </c>
      <c r="C960" s="4">
        <v>1</v>
      </c>
      <c r="H960">
        <v>126.72190500000001</v>
      </c>
      <c r="I960" s="3">
        <v>4</v>
      </c>
      <c r="P960">
        <v>2</v>
      </c>
      <c r="Q960" t="str">
        <f t="shared" si="15"/>
        <v>14</v>
      </c>
    </row>
    <row r="961" spans="1:17" x14ac:dyDescent="0.25">
      <c r="A961">
        <v>960</v>
      </c>
      <c r="B961">
        <v>117.72405700000002</v>
      </c>
      <c r="C961" s="4">
        <v>1</v>
      </c>
      <c r="H961">
        <v>126.72190500000001</v>
      </c>
      <c r="I961" s="3">
        <v>4</v>
      </c>
      <c r="P961">
        <v>2</v>
      </c>
      <c r="Q961" t="str">
        <f t="shared" si="15"/>
        <v>14</v>
      </c>
    </row>
    <row r="962" spans="1:17" x14ac:dyDescent="0.25">
      <c r="A962">
        <v>961</v>
      </c>
      <c r="B962">
        <v>117.72405700000002</v>
      </c>
      <c r="C962" s="4">
        <v>1</v>
      </c>
      <c r="H962">
        <v>126.72190500000001</v>
      </c>
      <c r="I962" s="3">
        <v>4</v>
      </c>
      <c r="P962">
        <v>2</v>
      </c>
      <c r="Q962" t="str">
        <f t="shared" ref="Q962:Q1025" si="16">CONCATENATE(C962,E962,G962,I962)</f>
        <v>14</v>
      </c>
    </row>
    <row r="963" spans="1:17" x14ac:dyDescent="0.25">
      <c r="A963">
        <v>962</v>
      </c>
      <c r="B963">
        <v>117.724209</v>
      </c>
      <c r="C963" s="4">
        <v>1</v>
      </c>
      <c r="D963">
        <v>108.12552700000001</v>
      </c>
      <c r="E963" s="2">
        <v>2</v>
      </c>
      <c r="H963">
        <v>126.72190500000001</v>
      </c>
      <c r="I963" s="3">
        <v>4</v>
      </c>
      <c r="P963">
        <v>3</v>
      </c>
      <c r="Q963" t="str">
        <f t="shared" si="16"/>
        <v>124</v>
      </c>
    </row>
    <row r="964" spans="1:17" x14ac:dyDescent="0.25">
      <c r="A964">
        <v>963</v>
      </c>
      <c r="D964">
        <v>108.133027</v>
      </c>
      <c r="E964" s="2">
        <v>2</v>
      </c>
      <c r="H964">
        <v>126.72190500000001</v>
      </c>
      <c r="I964" s="3">
        <v>4</v>
      </c>
      <c r="P964">
        <v>2</v>
      </c>
      <c r="Q964" t="str">
        <f t="shared" si="16"/>
        <v>24</v>
      </c>
    </row>
    <row r="965" spans="1:17" x14ac:dyDescent="0.25">
      <c r="A965">
        <v>964</v>
      </c>
      <c r="D965">
        <v>108.133027</v>
      </c>
      <c r="E965" s="2">
        <v>2</v>
      </c>
      <c r="H965">
        <v>126.72190500000001</v>
      </c>
      <c r="I965" s="3">
        <v>4</v>
      </c>
      <c r="P965">
        <v>2</v>
      </c>
      <c r="Q965" t="str">
        <f t="shared" si="16"/>
        <v>24</v>
      </c>
    </row>
    <row r="966" spans="1:17" x14ac:dyDescent="0.25">
      <c r="A966">
        <v>965</v>
      </c>
      <c r="D966">
        <v>108.133027</v>
      </c>
      <c r="E966" s="2">
        <v>2</v>
      </c>
      <c r="H966">
        <v>126.72190500000001</v>
      </c>
      <c r="I966" s="3">
        <v>4</v>
      </c>
      <c r="P966">
        <v>2</v>
      </c>
      <c r="Q966" t="str">
        <f t="shared" si="16"/>
        <v>24</v>
      </c>
    </row>
    <row r="967" spans="1:17" x14ac:dyDescent="0.25">
      <c r="A967">
        <v>966</v>
      </c>
      <c r="D967">
        <v>108.133027</v>
      </c>
      <c r="E967" s="2">
        <v>2</v>
      </c>
      <c r="F967">
        <v>118.401162</v>
      </c>
      <c r="G967" s="5">
        <v>3</v>
      </c>
      <c r="H967">
        <v>126.72190500000001</v>
      </c>
      <c r="I967" s="3">
        <v>4</v>
      </c>
      <c r="P967">
        <v>3</v>
      </c>
      <c r="Q967" t="str">
        <f t="shared" si="16"/>
        <v>234</v>
      </c>
    </row>
    <row r="968" spans="1:17" x14ac:dyDescent="0.25">
      <c r="A968">
        <v>967</v>
      </c>
      <c r="D968">
        <v>108.133027</v>
      </c>
      <c r="E968" s="2">
        <v>2</v>
      </c>
      <c r="F968">
        <v>118.465653</v>
      </c>
      <c r="G968" s="5">
        <v>3</v>
      </c>
      <c r="H968">
        <v>126.75481100000002</v>
      </c>
      <c r="I968" s="3">
        <v>4</v>
      </c>
      <c r="P968">
        <v>3</v>
      </c>
      <c r="Q968" t="str">
        <f t="shared" si="16"/>
        <v>234</v>
      </c>
    </row>
    <row r="969" spans="1:17" x14ac:dyDescent="0.25">
      <c r="A969">
        <v>968</v>
      </c>
      <c r="D969">
        <v>108.133027</v>
      </c>
      <c r="E969" s="2">
        <v>2</v>
      </c>
      <c r="F969">
        <v>118.465653</v>
      </c>
      <c r="G969" s="5">
        <v>3</v>
      </c>
      <c r="P969">
        <v>2</v>
      </c>
      <c r="Q969" t="str">
        <f t="shared" si="16"/>
        <v>23</v>
      </c>
    </row>
    <row r="970" spans="1:17" x14ac:dyDescent="0.25">
      <c r="A970">
        <v>969</v>
      </c>
      <c r="D970">
        <v>108.133027</v>
      </c>
      <c r="E970" s="2">
        <v>2</v>
      </c>
      <c r="F970">
        <v>118.465653</v>
      </c>
      <c r="G970" s="5">
        <v>3</v>
      </c>
      <c r="P970">
        <v>2</v>
      </c>
      <c r="Q970" t="str">
        <f t="shared" si="16"/>
        <v>23</v>
      </c>
    </row>
    <row r="971" spans="1:17" x14ac:dyDescent="0.25">
      <c r="A971">
        <v>970</v>
      </c>
      <c r="D971">
        <v>108.133027</v>
      </c>
      <c r="E971" s="2">
        <v>2</v>
      </c>
      <c r="F971">
        <v>118.465653</v>
      </c>
      <c r="G971" s="5">
        <v>3</v>
      </c>
      <c r="P971">
        <v>2</v>
      </c>
      <c r="Q971" t="str">
        <f t="shared" si="16"/>
        <v>23</v>
      </c>
    </row>
    <row r="972" spans="1:17" x14ac:dyDescent="0.25">
      <c r="A972">
        <v>971</v>
      </c>
      <c r="D972">
        <v>108.133027</v>
      </c>
      <c r="E972" s="2">
        <v>2</v>
      </c>
      <c r="F972">
        <v>118.465653</v>
      </c>
      <c r="G972" s="5">
        <v>3</v>
      </c>
      <c r="P972">
        <v>2</v>
      </c>
      <c r="Q972" t="str">
        <f t="shared" si="16"/>
        <v>23</v>
      </c>
    </row>
    <row r="973" spans="1:17" x14ac:dyDescent="0.25">
      <c r="A973">
        <v>972</v>
      </c>
      <c r="D973">
        <v>108.133027</v>
      </c>
      <c r="E973" s="2">
        <v>2</v>
      </c>
      <c r="F973">
        <v>118.465653</v>
      </c>
      <c r="G973" s="5">
        <v>3</v>
      </c>
      <c r="P973">
        <v>2</v>
      </c>
      <c r="Q973" t="str">
        <f t="shared" si="16"/>
        <v>23</v>
      </c>
    </row>
    <row r="974" spans="1:17" x14ac:dyDescent="0.25">
      <c r="A974">
        <v>973</v>
      </c>
      <c r="B974">
        <v>99.462100000000007</v>
      </c>
      <c r="C974" s="4">
        <v>1</v>
      </c>
      <c r="D974">
        <v>108.12552700000001</v>
      </c>
      <c r="E974" s="2">
        <v>2</v>
      </c>
      <c r="F974">
        <v>118.465653</v>
      </c>
      <c r="G974" s="5">
        <v>3</v>
      </c>
      <c r="P974">
        <v>3</v>
      </c>
      <c r="Q974" t="str">
        <f t="shared" si="16"/>
        <v>123</v>
      </c>
    </row>
    <row r="975" spans="1:17" x14ac:dyDescent="0.25">
      <c r="A975">
        <v>974</v>
      </c>
      <c r="B975">
        <v>99.530720000000002</v>
      </c>
      <c r="C975" s="4">
        <v>1</v>
      </c>
      <c r="F975">
        <v>118.465653</v>
      </c>
      <c r="G975" s="5">
        <v>3</v>
      </c>
      <c r="P975">
        <v>2</v>
      </c>
      <c r="Q975" t="str">
        <f t="shared" si="16"/>
        <v>13</v>
      </c>
    </row>
    <row r="976" spans="1:17" x14ac:dyDescent="0.25">
      <c r="A976">
        <v>975</v>
      </c>
      <c r="B976">
        <v>99.530720000000002</v>
      </c>
      <c r="C976" s="4">
        <v>1</v>
      </c>
      <c r="F976">
        <v>118.465653</v>
      </c>
      <c r="G976" s="5">
        <v>3</v>
      </c>
      <c r="P976">
        <v>2</v>
      </c>
      <c r="Q976" t="str">
        <f t="shared" si="16"/>
        <v>13</v>
      </c>
    </row>
    <row r="977" spans="1:17" x14ac:dyDescent="0.25">
      <c r="A977">
        <v>976</v>
      </c>
      <c r="B977">
        <v>99.530720000000002</v>
      </c>
      <c r="C977" s="4">
        <v>1</v>
      </c>
      <c r="F977">
        <v>118.465653</v>
      </c>
      <c r="G977" s="5">
        <v>3</v>
      </c>
      <c r="P977">
        <v>2</v>
      </c>
      <c r="Q977" t="str">
        <f t="shared" si="16"/>
        <v>13</v>
      </c>
    </row>
    <row r="978" spans="1:17" x14ac:dyDescent="0.25">
      <c r="A978">
        <v>977</v>
      </c>
      <c r="B978">
        <v>99.530720000000002</v>
      </c>
      <c r="C978" s="4">
        <v>1</v>
      </c>
      <c r="F978">
        <v>118.401162</v>
      </c>
      <c r="G978" s="5">
        <v>3</v>
      </c>
      <c r="P978">
        <v>2</v>
      </c>
      <c r="Q978" t="str">
        <f t="shared" si="16"/>
        <v>13</v>
      </c>
    </row>
    <row r="979" spans="1:17" x14ac:dyDescent="0.25">
      <c r="A979">
        <v>978</v>
      </c>
      <c r="B979">
        <v>99.530720000000002</v>
      </c>
      <c r="C979" s="4">
        <v>1</v>
      </c>
      <c r="P979">
        <v>1</v>
      </c>
      <c r="Q979" t="str">
        <f t="shared" si="16"/>
        <v>1</v>
      </c>
    </row>
    <row r="980" spans="1:17" x14ac:dyDescent="0.25">
      <c r="A980">
        <v>979</v>
      </c>
      <c r="B980">
        <v>99.530720000000002</v>
      </c>
      <c r="C980" s="4">
        <v>1</v>
      </c>
      <c r="H980">
        <v>108.324444</v>
      </c>
      <c r="I980" s="3">
        <v>4</v>
      </c>
      <c r="P980">
        <v>2</v>
      </c>
      <c r="Q980" t="str">
        <f t="shared" si="16"/>
        <v>14</v>
      </c>
    </row>
    <row r="981" spans="1:17" x14ac:dyDescent="0.25">
      <c r="A981">
        <v>980</v>
      </c>
      <c r="B981">
        <v>99.530720000000002</v>
      </c>
      <c r="C981" s="4">
        <v>1</v>
      </c>
      <c r="H981">
        <v>108.38020800000001</v>
      </c>
      <c r="I981" s="3">
        <v>4</v>
      </c>
      <c r="P981">
        <v>2</v>
      </c>
      <c r="Q981" t="str">
        <f t="shared" si="16"/>
        <v>14</v>
      </c>
    </row>
    <row r="982" spans="1:17" x14ac:dyDescent="0.25">
      <c r="A982">
        <v>981</v>
      </c>
      <c r="B982">
        <v>99.530720000000002</v>
      </c>
      <c r="C982" s="4">
        <v>1</v>
      </c>
      <c r="H982">
        <v>108.38020800000001</v>
      </c>
      <c r="I982" s="3">
        <v>4</v>
      </c>
      <c r="P982">
        <v>2</v>
      </c>
      <c r="Q982" t="str">
        <f t="shared" si="16"/>
        <v>14</v>
      </c>
    </row>
    <row r="983" spans="1:17" x14ac:dyDescent="0.25">
      <c r="A983">
        <v>982</v>
      </c>
      <c r="B983">
        <v>99.530720000000002</v>
      </c>
      <c r="C983" s="4">
        <v>1</v>
      </c>
      <c r="H983">
        <v>108.38020800000001</v>
      </c>
      <c r="I983" s="3">
        <v>4</v>
      </c>
      <c r="P983">
        <v>2</v>
      </c>
      <c r="Q983" t="str">
        <f t="shared" si="16"/>
        <v>14</v>
      </c>
    </row>
    <row r="984" spans="1:17" x14ac:dyDescent="0.25">
      <c r="A984">
        <v>983</v>
      </c>
      <c r="B984">
        <v>99.462100000000007</v>
      </c>
      <c r="C984" s="4">
        <v>1</v>
      </c>
      <c r="H984">
        <v>108.38020800000001</v>
      </c>
      <c r="I984" s="3">
        <v>4</v>
      </c>
      <c r="P984">
        <v>2</v>
      </c>
      <c r="Q984" t="str">
        <f t="shared" si="16"/>
        <v>14</v>
      </c>
    </row>
    <row r="985" spans="1:17" x14ac:dyDescent="0.25">
      <c r="A985">
        <v>984</v>
      </c>
      <c r="D985">
        <v>90.788420000000002</v>
      </c>
      <c r="E985" s="2">
        <v>2</v>
      </c>
      <c r="H985">
        <v>108.38020800000001</v>
      </c>
      <c r="I985" s="3">
        <v>4</v>
      </c>
      <c r="P985">
        <v>2</v>
      </c>
      <c r="Q985" t="str">
        <f t="shared" si="16"/>
        <v>24</v>
      </c>
    </row>
    <row r="986" spans="1:17" x14ac:dyDescent="0.25">
      <c r="A986">
        <v>985</v>
      </c>
      <c r="D986">
        <v>90.878975000000011</v>
      </c>
      <c r="E986" s="2">
        <v>2</v>
      </c>
      <c r="H986">
        <v>108.38020800000001</v>
      </c>
      <c r="I986" s="3">
        <v>4</v>
      </c>
      <c r="P986">
        <v>2</v>
      </c>
      <c r="Q986" t="str">
        <f t="shared" si="16"/>
        <v>24</v>
      </c>
    </row>
    <row r="987" spans="1:17" x14ac:dyDescent="0.25">
      <c r="A987">
        <v>986</v>
      </c>
      <c r="D987">
        <v>90.878975000000011</v>
      </c>
      <c r="E987" s="2">
        <v>2</v>
      </c>
      <c r="H987">
        <v>108.38020800000001</v>
      </c>
      <c r="I987" s="3">
        <v>4</v>
      </c>
      <c r="P987">
        <v>2</v>
      </c>
      <c r="Q987" t="str">
        <f t="shared" si="16"/>
        <v>24</v>
      </c>
    </row>
    <row r="988" spans="1:17" x14ac:dyDescent="0.25">
      <c r="A988">
        <v>987</v>
      </c>
      <c r="D988">
        <v>90.878975000000011</v>
      </c>
      <c r="E988" s="2">
        <v>2</v>
      </c>
      <c r="H988">
        <v>108.38020800000001</v>
      </c>
      <c r="I988" s="3">
        <v>4</v>
      </c>
      <c r="P988">
        <v>2</v>
      </c>
      <c r="Q988" t="str">
        <f t="shared" si="16"/>
        <v>24</v>
      </c>
    </row>
    <row r="989" spans="1:17" x14ac:dyDescent="0.25">
      <c r="A989">
        <v>988</v>
      </c>
      <c r="D989">
        <v>90.878975000000011</v>
      </c>
      <c r="E989" s="2">
        <v>2</v>
      </c>
      <c r="H989">
        <v>108.38020800000001</v>
      </c>
      <c r="I989" s="3">
        <v>4</v>
      </c>
      <c r="P989">
        <v>2</v>
      </c>
      <c r="Q989" t="str">
        <f t="shared" si="16"/>
        <v>24</v>
      </c>
    </row>
    <row r="990" spans="1:17" x14ac:dyDescent="0.25">
      <c r="A990">
        <v>989</v>
      </c>
      <c r="D990">
        <v>90.878975000000011</v>
      </c>
      <c r="E990" s="2">
        <v>2</v>
      </c>
      <c r="F990">
        <v>100.32133900000001</v>
      </c>
      <c r="G990" s="5">
        <v>3</v>
      </c>
      <c r="H990">
        <v>108.38020800000001</v>
      </c>
      <c r="I990" s="3">
        <v>4</v>
      </c>
      <c r="P990">
        <v>3</v>
      </c>
      <c r="Q990" t="str">
        <f t="shared" si="16"/>
        <v>234</v>
      </c>
    </row>
    <row r="991" spans="1:17" x14ac:dyDescent="0.25">
      <c r="A991">
        <v>990</v>
      </c>
      <c r="D991">
        <v>90.878975000000011</v>
      </c>
      <c r="E991" s="2">
        <v>2</v>
      </c>
      <c r="F991">
        <v>100.22287600000001</v>
      </c>
      <c r="G991" s="5">
        <v>3</v>
      </c>
      <c r="H991">
        <v>108.324444</v>
      </c>
      <c r="I991" s="3">
        <v>4</v>
      </c>
      <c r="P991">
        <v>3</v>
      </c>
      <c r="Q991" t="str">
        <f t="shared" si="16"/>
        <v>234</v>
      </c>
    </row>
    <row r="992" spans="1:17" x14ac:dyDescent="0.25">
      <c r="A992">
        <v>991</v>
      </c>
      <c r="D992">
        <v>90.878975000000011</v>
      </c>
      <c r="E992" s="2">
        <v>2</v>
      </c>
      <c r="F992">
        <v>100.22287600000001</v>
      </c>
      <c r="G992" s="5">
        <v>3</v>
      </c>
      <c r="H992">
        <v>108.324444</v>
      </c>
      <c r="I992" s="3">
        <v>4</v>
      </c>
      <c r="P992">
        <v>3</v>
      </c>
      <c r="Q992" t="str">
        <f t="shared" si="16"/>
        <v>234</v>
      </c>
    </row>
    <row r="993" spans="1:17" x14ac:dyDescent="0.25">
      <c r="A993">
        <v>992</v>
      </c>
      <c r="D993">
        <v>90.878975000000011</v>
      </c>
      <c r="E993" s="2">
        <v>2</v>
      </c>
      <c r="F993">
        <v>100.22287600000001</v>
      </c>
      <c r="G993" s="5">
        <v>3</v>
      </c>
      <c r="P993">
        <v>2</v>
      </c>
      <c r="Q993" t="str">
        <f t="shared" si="16"/>
        <v>23</v>
      </c>
    </row>
    <row r="994" spans="1:17" x14ac:dyDescent="0.25">
      <c r="A994">
        <v>993</v>
      </c>
      <c r="D994">
        <v>90.878975000000011</v>
      </c>
      <c r="E994" s="2">
        <v>2</v>
      </c>
      <c r="F994">
        <v>100.22287600000001</v>
      </c>
      <c r="G994" s="5">
        <v>3</v>
      </c>
      <c r="P994">
        <v>2</v>
      </c>
      <c r="Q994" t="str">
        <f t="shared" si="16"/>
        <v>23</v>
      </c>
    </row>
    <row r="995" spans="1:17" x14ac:dyDescent="0.25">
      <c r="A995">
        <v>994</v>
      </c>
      <c r="B995">
        <v>84.457779000000016</v>
      </c>
      <c r="C995" s="4">
        <v>1</v>
      </c>
      <c r="D995">
        <v>90.878975000000011</v>
      </c>
      <c r="E995" s="2">
        <v>2</v>
      </c>
      <c r="F995">
        <v>100.22287600000001</v>
      </c>
      <c r="G995" s="5">
        <v>3</v>
      </c>
      <c r="P995">
        <v>3</v>
      </c>
      <c r="Q995" t="str">
        <f t="shared" si="16"/>
        <v>123</v>
      </c>
    </row>
    <row r="996" spans="1:17" x14ac:dyDescent="0.25">
      <c r="A996">
        <v>995</v>
      </c>
      <c r="B996">
        <v>84.452013000000008</v>
      </c>
      <c r="C996" s="4">
        <v>1</v>
      </c>
      <c r="D996">
        <v>90.788420000000002</v>
      </c>
      <c r="E996" s="2">
        <v>2</v>
      </c>
      <c r="F996">
        <v>100.22287600000001</v>
      </c>
      <c r="G996" s="5">
        <v>3</v>
      </c>
      <c r="P996">
        <v>3</v>
      </c>
      <c r="Q996" t="str">
        <f t="shared" si="16"/>
        <v>123</v>
      </c>
    </row>
    <row r="997" spans="1:17" x14ac:dyDescent="0.25">
      <c r="A997">
        <v>996</v>
      </c>
      <c r="B997">
        <v>84.452013000000008</v>
      </c>
      <c r="C997" s="4">
        <v>1</v>
      </c>
      <c r="F997">
        <v>100.22287600000001</v>
      </c>
      <c r="G997" s="5">
        <v>3</v>
      </c>
      <c r="P997">
        <v>2</v>
      </c>
      <c r="Q997" t="str">
        <f t="shared" si="16"/>
        <v>13</v>
      </c>
    </row>
    <row r="998" spans="1:17" x14ac:dyDescent="0.25">
      <c r="A998">
        <v>997</v>
      </c>
      <c r="B998">
        <v>84.452013000000008</v>
      </c>
      <c r="C998" s="4">
        <v>1</v>
      </c>
      <c r="F998">
        <v>100.22287600000001</v>
      </c>
      <c r="G998" s="5">
        <v>3</v>
      </c>
      <c r="P998">
        <v>2</v>
      </c>
      <c r="Q998" t="str">
        <f t="shared" si="16"/>
        <v>13</v>
      </c>
    </row>
    <row r="999" spans="1:17" x14ac:dyDescent="0.25">
      <c r="A999">
        <v>998</v>
      </c>
      <c r="B999">
        <v>84.452013000000008</v>
      </c>
      <c r="C999" s="4">
        <v>1</v>
      </c>
      <c r="F999">
        <v>100.22287600000001</v>
      </c>
      <c r="G999" s="5">
        <v>3</v>
      </c>
      <c r="P999">
        <v>2</v>
      </c>
      <c r="Q999" t="str">
        <f t="shared" si="16"/>
        <v>13</v>
      </c>
    </row>
    <row r="1000" spans="1:17" x14ac:dyDescent="0.25">
      <c r="A1000">
        <v>999</v>
      </c>
      <c r="B1000">
        <v>84.452013000000008</v>
      </c>
      <c r="C1000" s="4">
        <v>1</v>
      </c>
      <c r="F1000">
        <v>100.22287600000001</v>
      </c>
      <c r="G1000" s="5">
        <v>3</v>
      </c>
      <c r="P1000">
        <v>2</v>
      </c>
      <c r="Q1000" t="str">
        <f t="shared" si="16"/>
        <v>13</v>
      </c>
    </row>
    <row r="1001" spans="1:17" x14ac:dyDescent="0.25">
      <c r="A1001">
        <v>1000</v>
      </c>
      <c r="B1001">
        <v>84.452013000000008</v>
      </c>
      <c r="C1001" s="4">
        <v>1</v>
      </c>
      <c r="F1001">
        <v>100.22287600000001</v>
      </c>
      <c r="G1001" s="5">
        <v>3</v>
      </c>
      <c r="P1001">
        <v>2</v>
      </c>
      <c r="Q1001" t="str">
        <f t="shared" si="16"/>
        <v>13</v>
      </c>
    </row>
    <row r="1002" spans="1:17" x14ac:dyDescent="0.25">
      <c r="A1002">
        <v>1001</v>
      </c>
      <c r="B1002">
        <v>84.452013000000008</v>
      </c>
      <c r="C1002" s="4">
        <v>1</v>
      </c>
      <c r="F1002">
        <v>100.32133900000001</v>
      </c>
      <c r="G1002" s="5">
        <v>3</v>
      </c>
      <c r="P1002">
        <v>2</v>
      </c>
      <c r="Q1002" t="str">
        <f t="shared" si="16"/>
        <v>13</v>
      </c>
    </row>
    <row r="1003" spans="1:17" x14ac:dyDescent="0.25">
      <c r="A1003">
        <v>1002</v>
      </c>
      <c r="B1003">
        <v>84.452013000000008</v>
      </c>
      <c r="C1003" s="4">
        <v>1</v>
      </c>
      <c r="F1003">
        <v>100.32133900000001</v>
      </c>
      <c r="G1003" s="5">
        <v>3</v>
      </c>
      <c r="H1003">
        <v>91.718983000000009</v>
      </c>
      <c r="I1003" s="3">
        <v>4</v>
      </c>
      <c r="P1003">
        <v>3</v>
      </c>
      <c r="Q1003" t="str">
        <f t="shared" si="16"/>
        <v>134</v>
      </c>
    </row>
    <row r="1004" spans="1:17" x14ac:dyDescent="0.25">
      <c r="A1004">
        <v>1003</v>
      </c>
      <c r="B1004">
        <v>84.452013000000008</v>
      </c>
      <c r="C1004" s="4">
        <v>1</v>
      </c>
      <c r="H1004">
        <v>91.768879000000013</v>
      </c>
      <c r="I1004" s="3">
        <v>4</v>
      </c>
      <c r="P1004">
        <v>2</v>
      </c>
      <c r="Q1004" t="str">
        <f t="shared" si="16"/>
        <v>14</v>
      </c>
    </row>
    <row r="1005" spans="1:17" x14ac:dyDescent="0.25">
      <c r="A1005">
        <v>1004</v>
      </c>
      <c r="B1005">
        <v>84.452013000000008</v>
      </c>
      <c r="C1005" s="4">
        <v>1</v>
      </c>
      <c r="H1005">
        <v>91.768879000000013</v>
      </c>
      <c r="I1005" s="3">
        <v>4</v>
      </c>
      <c r="P1005">
        <v>2</v>
      </c>
      <c r="Q1005" t="str">
        <f t="shared" si="16"/>
        <v>14</v>
      </c>
    </row>
    <row r="1006" spans="1:17" x14ac:dyDescent="0.25">
      <c r="A1006">
        <v>1005</v>
      </c>
      <c r="B1006">
        <v>84.452013000000008</v>
      </c>
      <c r="C1006" s="4">
        <v>1</v>
      </c>
      <c r="H1006">
        <v>91.768879000000013</v>
      </c>
      <c r="I1006" s="3">
        <v>4</v>
      </c>
      <c r="P1006">
        <v>2</v>
      </c>
      <c r="Q1006" t="str">
        <f t="shared" si="16"/>
        <v>14</v>
      </c>
    </row>
    <row r="1007" spans="1:17" x14ac:dyDescent="0.25">
      <c r="A1007">
        <v>1006</v>
      </c>
      <c r="B1007">
        <v>84.457779000000016</v>
      </c>
      <c r="C1007" s="4">
        <v>1</v>
      </c>
      <c r="D1007">
        <v>77.353864000000002</v>
      </c>
      <c r="E1007" s="2">
        <v>2</v>
      </c>
      <c r="H1007">
        <v>91.768879000000013</v>
      </c>
      <c r="I1007" s="3">
        <v>4</v>
      </c>
      <c r="P1007">
        <v>3</v>
      </c>
      <c r="Q1007" t="str">
        <f t="shared" si="16"/>
        <v>124</v>
      </c>
    </row>
    <row r="1008" spans="1:17" x14ac:dyDescent="0.25">
      <c r="A1008">
        <v>1007</v>
      </c>
      <c r="D1008">
        <v>77.332845000000006</v>
      </c>
      <c r="E1008" s="2">
        <v>2</v>
      </c>
      <c r="H1008">
        <v>91.768879000000013</v>
      </c>
      <c r="I1008" s="3">
        <v>4</v>
      </c>
      <c r="P1008">
        <v>2</v>
      </c>
      <c r="Q1008" t="str">
        <f t="shared" si="16"/>
        <v>24</v>
      </c>
    </row>
    <row r="1009" spans="1:17" x14ac:dyDescent="0.25">
      <c r="A1009">
        <v>1008</v>
      </c>
      <c r="D1009">
        <v>77.332845000000006</v>
      </c>
      <c r="E1009" s="2">
        <v>2</v>
      </c>
      <c r="H1009">
        <v>91.768879000000013</v>
      </c>
      <c r="I1009" s="3">
        <v>4</v>
      </c>
      <c r="P1009">
        <v>2</v>
      </c>
      <c r="Q1009" t="str">
        <f t="shared" si="16"/>
        <v>24</v>
      </c>
    </row>
    <row r="1010" spans="1:17" x14ac:dyDescent="0.25">
      <c r="A1010">
        <v>1009</v>
      </c>
      <c r="D1010">
        <v>77.332845000000006</v>
      </c>
      <c r="E1010" s="2">
        <v>2</v>
      </c>
      <c r="H1010">
        <v>91.768879000000013</v>
      </c>
      <c r="I1010" s="3">
        <v>4</v>
      </c>
      <c r="P1010">
        <v>2</v>
      </c>
      <c r="Q1010" t="str">
        <f t="shared" si="16"/>
        <v>24</v>
      </c>
    </row>
    <row r="1011" spans="1:17" x14ac:dyDescent="0.25">
      <c r="A1011">
        <v>1010</v>
      </c>
      <c r="D1011">
        <v>77.332845000000006</v>
      </c>
      <c r="E1011" s="2">
        <v>2</v>
      </c>
      <c r="H1011">
        <v>91.768879000000013</v>
      </c>
      <c r="I1011" s="3">
        <v>4</v>
      </c>
      <c r="P1011">
        <v>2</v>
      </c>
      <c r="Q1011" t="str">
        <f t="shared" si="16"/>
        <v>24</v>
      </c>
    </row>
    <row r="1012" spans="1:17" x14ac:dyDescent="0.25">
      <c r="A1012">
        <v>1011</v>
      </c>
      <c r="D1012">
        <v>77.332845000000006</v>
      </c>
      <c r="E1012" s="2">
        <v>2</v>
      </c>
      <c r="H1012">
        <v>91.768879000000013</v>
      </c>
      <c r="I1012" s="3">
        <v>4</v>
      </c>
      <c r="P1012">
        <v>2</v>
      </c>
      <c r="Q1012" t="str">
        <f t="shared" si="16"/>
        <v>24</v>
      </c>
    </row>
    <row r="1013" spans="1:17" x14ac:dyDescent="0.25">
      <c r="A1013">
        <v>1012</v>
      </c>
      <c r="D1013">
        <v>77.332845000000006</v>
      </c>
      <c r="E1013" s="2">
        <v>2</v>
      </c>
      <c r="F1013">
        <v>84.434719999999999</v>
      </c>
      <c r="G1013" s="5">
        <v>3</v>
      </c>
      <c r="H1013">
        <v>91.768879000000013</v>
      </c>
      <c r="I1013" s="3">
        <v>4</v>
      </c>
      <c r="P1013">
        <v>3</v>
      </c>
      <c r="Q1013" t="str">
        <f t="shared" si="16"/>
        <v>234</v>
      </c>
    </row>
    <row r="1014" spans="1:17" x14ac:dyDescent="0.25">
      <c r="A1014">
        <v>1013</v>
      </c>
      <c r="D1014">
        <v>77.332845000000006</v>
      </c>
      <c r="E1014" s="2">
        <v>2</v>
      </c>
      <c r="F1014">
        <v>84.452013000000008</v>
      </c>
      <c r="G1014" s="5">
        <v>3</v>
      </c>
      <c r="H1014">
        <v>91.718983000000009</v>
      </c>
      <c r="I1014" s="3">
        <v>4</v>
      </c>
      <c r="P1014">
        <v>3</v>
      </c>
      <c r="Q1014" t="str">
        <f t="shared" si="16"/>
        <v>234</v>
      </c>
    </row>
    <row r="1015" spans="1:17" x14ac:dyDescent="0.25">
      <c r="A1015">
        <v>1014</v>
      </c>
      <c r="D1015">
        <v>77.332845000000006</v>
      </c>
      <c r="E1015" s="2">
        <v>2</v>
      </c>
      <c r="F1015">
        <v>84.452013000000008</v>
      </c>
      <c r="G1015" s="5">
        <v>3</v>
      </c>
      <c r="H1015">
        <v>91.718983000000009</v>
      </c>
      <c r="I1015" s="3">
        <v>4</v>
      </c>
      <c r="P1015">
        <v>3</v>
      </c>
      <c r="Q1015" t="str">
        <f t="shared" si="16"/>
        <v>234</v>
      </c>
    </row>
    <row r="1016" spans="1:17" x14ac:dyDescent="0.25">
      <c r="A1016">
        <v>1015</v>
      </c>
      <c r="D1016">
        <v>77.332845000000006</v>
      </c>
      <c r="E1016" s="2">
        <v>2</v>
      </c>
      <c r="F1016">
        <v>84.452013000000008</v>
      </c>
      <c r="G1016" s="5">
        <v>3</v>
      </c>
      <c r="P1016">
        <v>2</v>
      </c>
      <c r="Q1016" t="str">
        <f t="shared" si="16"/>
        <v>23</v>
      </c>
    </row>
    <row r="1017" spans="1:17" x14ac:dyDescent="0.25">
      <c r="A1017">
        <v>1016</v>
      </c>
      <c r="D1017">
        <v>77.332845000000006</v>
      </c>
      <c r="E1017" s="2">
        <v>2</v>
      </c>
      <c r="F1017">
        <v>84.452013000000008</v>
      </c>
      <c r="G1017" s="5">
        <v>3</v>
      </c>
      <c r="P1017">
        <v>2</v>
      </c>
      <c r="Q1017" t="str">
        <f t="shared" si="16"/>
        <v>23</v>
      </c>
    </row>
    <row r="1018" spans="1:17" x14ac:dyDescent="0.25">
      <c r="A1018">
        <v>1017</v>
      </c>
      <c r="B1018">
        <v>72.162298000000007</v>
      </c>
      <c r="C1018" s="4">
        <v>1</v>
      </c>
      <c r="D1018">
        <v>77.332845000000006</v>
      </c>
      <c r="E1018" s="2">
        <v>2</v>
      </c>
      <c r="F1018">
        <v>84.452013000000008</v>
      </c>
      <c r="G1018" s="5">
        <v>3</v>
      </c>
      <c r="P1018">
        <v>3</v>
      </c>
      <c r="Q1018" t="str">
        <f t="shared" si="16"/>
        <v>123</v>
      </c>
    </row>
    <row r="1019" spans="1:17" x14ac:dyDescent="0.25">
      <c r="A1019">
        <v>1018</v>
      </c>
      <c r="B1019">
        <v>72.092353000000003</v>
      </c>
      <c r="C1019" s="4">
        <v>1</v>
      </c>
      <c r="D1019">
        <v>77.353864000000002</v>
      </c>
      <c r="E1019" s="2">
        <v>2</v>
      </c>
      <c r="F1019">
        <v>84.452013000000008</v>
      </c>
      <c r="G1019" s="5">
        <v>3</v>
      </c>
      <c r="P1019">
        <v>3</v>
      </c>
      <c r="Q1019" t="str">
        <f t="shared" si="16"/>
        <v>123</v>
      </c>
    </row>
    <row r="1020" spans="1:17" x14ac:dyDescent="0.25">
      <c r="A1020">
        <v>1019</v>
      </c>
      <c r="B1020">
        <v>72.092353000000003</v>
      </c>
      <c r="C1020" s="4">
        <v>1</v>
      </c>
      <c r="F1020">
        <v>84.452013000000008</v>
      </c>
      <c r="G1020" s="5">
        <v>3</v>
      </c>
      <c r="P1020">
        <v>2</v>
      </c>
      <c r="Q1020" t="str">
        <f t="shared" si="16"/>
        <v>13</v>
      </c>
    </row>
    <row r="1021" spans="1:17" x14ac:dyDescent="0.25">
      <c r="A1021">
        <v>1020</v>
      </c>
      <c r="B1021">
        <v>72.092353000000003</v>
      </c>
      <c r="C1021" s="4">
        <v>1</v>
      </c>
      <c r="F1021">
        <v>84.452013000000008</v>
      </c>
      <c r="G1021" s="5">
        <v>3</v>
      </c>
      <c r="P1021">
        <v>2</v>
      </c>
      <c r="Q1021" t="str">
        <f t="shared" si="16"/>
        <v>13</v>
      </c>
    </row>
    <row r="1022" spans="1:17" x14ac:dyDescent="0.25">
      <c r="A1022">
        <v>1021</v>
      </c>
      <c r="B1022">
        <v>72.092353000000003</v>
      </c>
      <c r="C1022" s="4">
        <v>1</v>
      </c>
      <c r="F1022">
        <v>84.452013000000008</v>
      </c>
      <c r="G1022" s="5">
        <v>3</v>
      </c>
      <c r="P1022">
        <v>2</v>
      </c>
      <c r="Q1022" t="str">
        <f t="shared" si="16"/>
        <v>13</v>
      </c>
    </row>
    <row r="1023" spans="1:17" x14ac:dyDescent="0.25">
      <c r="A1023">
        <v>1022</v>
      </c>
      <c r="B1023">
        <v>72.092353000000003</v>
      </c>
      <c r="C1023" s="4">
        <v>1</v>
      </c>
      <c r="F1023">
        <v>84.452013000000008</v>
      </c>
      <c r="G1023" s="5">
        <v>3</v>
      </c>
      <c r="P1023">
        <v>2</v>
      </c>
      <c r="Q1023" t="str">
        <f t="shared" si="16"/>
        <v>13</v>
      </c>
    </row>
    <row r="1024" spans="1:17" x14ac:dyDescent="0.25">
      <c r="A1024">
        <v>1023</v>
      </c>
      <c r="B1024">
        <v>72.092353000000003</v>
      </c>
      <c r="C1024" s="4">
        <v>1</v>
      </c>
      <c r="F1024">
        <v>84.452013000000008</v>
      </c>
      <c r="G1024" s="5">
        <v>3</v>
      </c>
      <c r="P1024">
        <v>2</v>
      </c>
      <c r="Q1024" t="str">
        <f t="shared" si="16"/>
        <v>13</v>
      </c>
    </row>
    <row r="1025" spans="1:17" x14ac:dyDescent="0.25">
      <c r="A1025">
        <v>1024</v>
      </c>
      <c r="B1025">
        <v>72.092353000000003</v>
      </c>
      <c r="C1025" s="4">
        <v>1</v>
      </c>
      <c r="F1025">
        <v>84.434719999999999</v>
      </c>
      <c r="G1025" s="5">
        <v>3</v>
      </c>
      <c r="P1025">
        <v>2</v>
      </c>
      <c r="Q1025" t="str">
        <f t="shared" si="16"/>
        <v>13</v>
      </c>
    </row>
    <row r="1026" spans="1:17" x14ac:dyDescent="0.25">
      <c r="A1026">
        <v>1025</v>
      </c>
      <c r="B1026">
        <v>72.092353000000003</v>
      </c>
      <c r="C1026" s="4">
        <v>1</v>
      </c>
      <c r="F1026">
        <v>84.434719999999999</v>
      </c>
      <c r="G1026" s="5">
        <v>3</v>
      </c>
      <c r="P1026">
        <v>2</v>
      </c>
      <c r="Q1026" t="str">
        <f t="shared" ref="Q1026:Q1089" si="17">CONCATENATE(C1026,E1026,G1026,I1026)</f>
        <v>13</v>
      </c>
    </row>
    <row r="1027" spans="1:17" x14ac:dyDescent="0.25">
      <c r="A1027">
        <v>1026</v>
      </c>
      <c r="B1027">
        <v>72.092353000000003</v>
      </c>
      <c r="C1027" s="4">
        <v>1</v>
      </c>
      <c r="H1027">
        <v>77.096530000000001</v>
      </c>
      <c r="I1027" s="3">
        <v>4</v>
      </c>
      <c r="P1027">
        <v>2</v>
      </c>
      <c r="Q1027" t="str">
        <f t="shared" si="17"/>
        <v>14</v>
      </c>
    </row>
    <row r="1028" spans="1:17" x14ac:dyDescent="0.25">
      <c r="A1028">
        <v>1027</v>
      </c>
      <c r="B1028">
        <v>72.092353000000003</v>
      </c>
      <c r="C1028" s="4">
        <v>1</v>
      </c>
      <c r="H1028">
        <v>77.233972000000009</v>
      </c>
      <c r="I1028" s="3">
        <v>4</v>
      </c>
      <c r="P1028">
        <v>2</v>
      </c>
      <c r="Q1028" t="str">
        <f t="shared" si="17"/>
        <v>14</v>
      </c>
    </row>
    <row r="1029" spans="1:17" x14ac:dyDescent="0.25">
      <c r="A1029">
        <v>1028</v>
      </c>
      <c r="B1029">
        <v>72.162298000000007</v>
      </c>
      <c r="C1029" s="4">
        <v>1</v>
      </c>
      <c r="H1029">
        <v>77.233972000000009</v>
      </c>
      <c r="I1029" s="3">
        <v>4</v>
      </c>
      <c r="P1029">
        <v>2</v>
      </c>
      <c r="Q1029" t="str">
        <f t="shared" si="17"/>
        <v>14</v>
      </c>
    </row>
    <row r="1030" spans="1:17" x14ac:dyDescent="0.25">
      <c r="A1030">
        <v>1029</v>
      </c>
      <c r="D1030">
        <v>63.011554000000004</v>
      </c>
      <c r="E1030" s="2">
        <v>2</v>
      </c>
      <c r="H1030">
        <v>77.233972000000009</v>
      </c>
      <c r="I1030" s="3">
        <v>4</v>
      </c>
      <c r="P1030">
        <v>2</v>
      </c>
      <c r="Q1030" t="str">
        <f t="shared" si="17"/>
        <v>24</v>
      </c>
    </row>
    <row r="1031" spans="1:17" x14ac:dyDescent="0.25">
      <c r="A1031">
        <v>1030</v>
      </c>
      <c r="D1031">
        <v>62.997268000000005</v>
      </c>
      <c r="E1031" s="2">
        <v>2</v>
      </c>
      <c r="H1031">
        <v>77.233972000000009</v>
      </c>
      <c r="I1031" s="3">
        <v>4</v>
      </c>
      <c r="P1031">
        <v>2</v>
      </c>
      <c r="Q1031" t="str">
        <f t="shared" si="17"/>
        <v>24</v>
      </c>
    </row>
    <row r="1032" spans="1:17" x14ac:dyDescent="0.25">
      <c r="A1032">
        <v>1031</v>
      </c>
      <c r="D1032">
        <v>62.997268000000005</v>
      </c>
      <c r="E1032" s="2">
        <v>2</v>
      </c>
      <c r="H1032">
        <v>77.233972000000009</v>
      </c>
      <c r="I1032" s="3">
        <v>4</v>
      </c>
      <c r="P1032">
        <v>2</v>
      </c>
      <c r="Q1032" t="str">
        <f t="shared" si="17"/>
        <v>24</v>
      </c>
    </row>
    <row r="1033" spans="1:17" x14ac:dyDescent="0.25">
      <c r="A1033">
        <v>1032</v>
      </c>
      <c r="D1033">
        <v>62.997268000000005</v>
      </c>
      <c r="E1033" s="2">
        <v>2</v>
      </c>
      <c r="H1033">
        <v>77.233972000000009</v>
      </c>
      <c r="I1033" s="3">
        <v>4</v>
      </c>
      <c r="P1033">
        <v>2</v>
      </c>
      <c r="Q1033" t="str">
        <f t="shared" si="17"/>
        <v>24</v>
      </c>
    </row>
    <row r="1034" spans="1:17" x14ac:dyDescent="0.25">
      <c r="A1034">
        <v>1033</v>
      </c>
      <c r="D1034">
        <v>62.997268000000005</v>
      </c>
      <c r="E1034" s="2">
        <v>2</v>
      </c>
      <c r="H1034">
        <v>77.233972000000009</v>
      </c>
      <c r="I1034" s="3">
        <v>4</v>
      </c>
      <c r="P1034">
        <v>2</v>
      </c>
      <c r="Q1034" t="str">
        <f t="shared" si="17"/>
        <v>24</v>
      </c>
    </row>
    <row r="1035" spans="1:17" x14ac:dyDescent="0.25">
      <c r="A1035">
        <v>1034</v>
      </c>
      <c r="D1035">
        <v>62.997268000000005</v>
      </c>
      <c r="E1035" s="2">
        <v>2</v>
      </c>
      <c r="H1035">
        <v>77.233972000000009</v>
      </c>
      <c r="I1035" s="3">
        <v>4</v>
      </c>
      <c r="P1035">
        <v>2</v>
      </c>
      <c r="Q1035" t="str">
        <f t="shared" si="17"/>
        <v>24</v>
      </c>
    </row>
    <row r="1036" spans="1:17" x14ac:dyDescent="0.25">
      <c r="A1036">
        <v>1035</v>
      </c>
      <c r="D1036">
        <v>62.997268000000005</v>
      </c>
      <c r="E1036" s="2">
        <v>2</v>
      </c>
      <c r="F1036">
        <v>71.622224000000003</v>
      </c>
      <c r="G1036" s="5">
        <v>3</v>
      </c>
      <c r="H1036">
        <v>77.233972000000009</v>
      </c>
      <c r="I1036" s="3">
        <v>4</v>
      </c>
      <c r="P1036">
        <v>3</v>
      </c>
      <c r="Q1036" t="str">
        <f t="shared" si="17"/>
        <v>234</v>
      </c>
    </row>
    <row r="1037" spans="1:17" x14ac:dyDescent="0.25">
      <c r="A1037">
        <v>1036</v>
      </c>
      <c r="D1037">
        <v>62.997268000000005</v>
      </c>
      <c r="E1037" s="2">
        <v>2</v>
      </c>
      <c r="F1037">
        <v>71.548555000000007</v>
      </c>
      <c r="G1037" s="5">
        <v>3</v>
      </c>
      <c r="H1037">
        <v>77.233972000000009</v>
      </c>
      <c r="I1037" s="3">
        <v>4</v>
      </c>
      <c r="P1037">
        <v>3</v>
      </c>
      <c r="Q1037" t="str">
        <f t="shared" si="17"/>
        <v>234</v>
      </c>
    </row>
    <row r="1038" spans="1:17" x14ac:dyDescent="0.25">
      <c r="A1038">
        <v>1037</v>
      </c>
      <c r="D1038">
        <v>62.997268000000005</v>
      </c>
      <c r="E1038" s="2">
        <v>2</v>
      </c>
      <c r="F1038">
        <v>71.548555000000007</v>
      </c>
      <c r="G1038" s="5">
        <v>3</v>
      </c>
      <c r="H1038">
        <v>77.096530000000001</v>
      </c>
      <c r="I1038" s="3">
        <v>4</v>
      </c>
      <c r="P1038">
        <v>3</v>
      </c>
      <c r="Q1038" t="str">
        <f t="shared" si="17"/>
        <v>234</v>
      </c>
    </row>
    <row r="1039" spans="1:17" x14ac:dyDescent="0.25">
      <c r="A1039">
        <v>1038</v>
      </c>
      <c r="D1039">
        <v>62.997268000000005</v>
      </c>
      <c r="E1039" s="2">
        <v>2</v>
      </c>
      <c r="F1039">
        <v>71.548555000000007</v>
      </c>
      <c r="G1039" s="5">
        <v>3</v>
      </c>
      <c r="P1039">
        <v>2</v>
      </c>
      <c r="Q1039" t="str">
        <f t="shared" si="17"/>
        <v>23</v>
      </c>
    </row>
    <row r="1040" spans="1:17" x14ac:dyDescent="0.25">
      <c r="A1040">
        <v>1039</v>
      </c>
      <c r="D1040">
        <v>62.997268000000005</v>
      </c>
      <c r="E1040" s="2">
        <v>2</v>
      </c>
      <c r="F1040">
        <v>71.548555000000007</v>
      </c>
      <c r="G1040" s="5">
        <v>3</v>
      </c>
      <c r="P1040">
        <v>2</v>
      </c>
      <c r="Q1040" t="str">
        <f t="shared" si="17"/>
        <v>23</v>
      </c>
    </row>
    <row r="1041" spans="1:17" x14ac:dyDescent="0.25">
      <c r="A1041">
        <v>1040</v>
      </c>
      <c r="B1041">
        <v>55.142219000000004</v>
      </c>
      <c r="C1041" s="4">
        <v>1</v>
      </c>
      <c r="D1041">
        <v>63.011554000000004</v>
      </c>
      <c r="E1041" s="2">
        <v>2</v>
      </c>
      <c r="F1041">
        <v>71.548555000000007</v>
      </c>
      <c r="G1041" s="5">
        <v>3</v>
      </c>
      <c r="P1041">
        <v>3</v>
      </c>
      <c r="Q1041" t="str">
        <f t="shared" si="17"/>
        <v>123</v>
      </c>
    </row>
    <row r="1042" spans="1:17" x14ac:dyDescent="0.25">
      <c r="A1042">
        <v>1041</v>
      </c>
      <c r="B1042">
        <v>55.137782000000001</v>
      </c>
      <c r="C1042" s="4">
        <v>1</v>
      </c>
      <c r="F1042">
        <v>71.548555000000007</v>
      </c>
      <c r="G1042" s="5">
        <v>3</v>
      </c>
      <c r="P1042">
        <v>2</v>
      </c>
      <c r="Q1042" t="str">
        <f t="shared" si="17"/>
        <v>13</v>
      </c>
    </row>
    <row r="1043" spans="1:17" x14ac:dyDescent="0.25">
      <c r="A1043">
        <v>1042</v>
      </c>
      <c r="B1043">
        <v>55.137782000000001</v>
      </c>
      <c r="C1043" s="4">
        <v>1</v>
      </c>
      <c r="F1043">
        <v>71.548555000000007</v>
      </c>
      <c r="G1043" s="5">
        <v>3</v>
      </c>
      <c r="P1043">
        <v>2</v>
      </c>
      <c r="Q1043" t="str">
        <f t="shared" si="17"/>
        <v>13</v>
      </c>
    </row>
    <row r="1044" spans="1:17" x14ac:dyDescent="0.25">
      <c r="A1044">
        <v>1043</v>
      </c>
      <c r="B1044">
        <v>55.137782000000001</v>
      </c>
      <c r="C1044" s="4">
        <v>1</v>
      </c>
      <c r="F1044">
        <v>71.548555000000007</v>
      </c>
      <c r="G1044" s="5">
        <v>3</v>
      </c>
      <c r="P1044">
        <v>2</v>
      </c>
      <c r="Q1044" t="str">
        <f t="shared" si="17"/>
        <v>13</v>
      </c>
    </row>
    <row r="1045" spans="1:17" x14ac:dyDescent="0.25">
      <c r="A1045">
        <v>1044</v>
      </c>
      <c r="B1045">
        <v>55.137782000000001</v>
      </c>
      <c r="C1045" s="4">
        <v>1</v>
      </c>
      <c r="F1045">
        <v>71.548555000000007</v>
      </c>
      <c r="G1045" s="5">
        <v>3</v>
      </c>
      <c r="P1045">
        <v>2</v>
      </c>
      <c r="Q1045" t="str">
        <f t="shared" si="17"/>
        <v>13</v>
      </c>
    </row>
    <row r="1046" spans="1:17" x14ac:dyDescent="0.25">
      <c r="A1046">
        <v>1045</v>
      </c>
      <c r="B1046">
        <v>55.137782000000001</v>
      </c>
      <c r="C1046" s="4">
        <v>1</v>
      </c>
      <c r="F1046">
        <v>71.548555000000007</v>
      </c>
      <c r="G1046" s="5">
        <v>3</v>
      </c>
      <c r="P1046">
        <v>2</v>
      </c>
      <c r="Q1046" t="str">
        <f t="shared" si="17"/>
        <v>13</v>
      </c>
    </row>
    <row r="1047" spans="1:17" x14ac:dyDescent="0.25">
      <c r="A1047">
        <v>1046</v>
      </c>
      <c r="B1047">
        <v>55.137782000000001</v>
      </c>
      <c r="C1047" s="4">
        <v>1</v>
      </c>
      <c r="F1047">
        <v>71.622224000000003</v>
      </c>
      <c r="G1047" s="5">
        <v>3</v>
      </c>
      <c r="P1047">
        <v>2</v>
      </c>
      <c r="Q1047" t="str">
        <f t="shared" si="17"/>
        <v>13</v>
      </c>
    </row>
    <row r="1048" spans="1:17" x14ac:dyDescent="0.25">
      <c r="A1048">
        <v>1047</v>
      </c>
      <c r="B1048">
        <v>55.137782000000001</v>
      </c>
      <c r="C1048" s="4">
        <v>1</v>
      </c>
      <c r="P1048">
        <v>1</v>
      </c>
      <c r="Q1048" t="str">
        <f t="shared" si="17"/>
        <v>1</v>
      </c>
    </row>
    <row r="1049" spans="1:17" x14ac:dyDescent="0.25">
      <c r="A1049">
        <v>1048</v>
      </c>
      <c r="B1049">
        <v>55.137782000000001</v>
      </c>
      <c r="C1049" s="4">
        <v>1</v>
      </c>
      <c r="H1049">
        <v>62.427848000000004</v>
      </c>
      <c r="I1049" s="3">
        <v>4</v>
      </c>
      <c r="P1049">
        <v>2</v>
      </c>
      <c r="Q1049" t="str">
        <f t="shared" si="17"/>
        <v>14</v>
      </c>
    </row>
    <row r="1050" spans="1:17" x14ac:dyDescent="0.25">
      <c r="A1050">
        <v>1049</v>
      </c>
      <c r="B1050">
        <v>55.137782000000001</v>
      </c>
      <c r="C1050" s="4">
        <v>1</v>
      </c>
      <c r="H1050">
        <v>62.453552000000002</v>
      </c>
      <c r="I1050" s="3">
        <v>4</v>
      </c>
      <c r="P1050">
        <v>2</v>
      </c>
      <c r="Q1050" t="str">
        <f t="shared" si="17"/>
        <v>14</v>
      </c>
    </row>
    <row r="1051" spans="1:17" x14ac:dyDescent="0.25">
      <c r="A1051">
        <v>1050</v>
      </c>
      <c r="B1051">
        <v>55.137782000000001</v>
      </c>
      <c r="C1051" s="4">
        <v>1</v>
      </c>
      <c r="H1051">
        <v>62.453552000000002</v>
      </c>
      <c r="I1051" s="3">
        <v>4</v>
      </c>
      <c r="P1051">
        <v>2</v>
      </c>
      <c r="Q1051" t="str">
        <f t="shared" si="17"/>
        <v>14</v>
      </c>
    </row>
    <row r="1052" spans="1:17" x14ac:dyDescent="0.25">
      <c r="A1052">
        <v>1051</v>
      </c>
      <c r="B1052">
        <v>55.142219000000004</v>
      </c>
      <c r="C1052" s="4">
        <v>1</v>
      </c>
      <c r="H1052">
        <v>62.453552000000002</v>
      </c>
      <c r="I1052" s="3">
        <v>4</v>
      </c>
      <c r="P1052">
        <v>2</v>
      </c>
      <c r="Q1052" t="str">
        <f t="shared" si="17"/>
        <v>14</v>
      </c>
    </row>
    <row r="1053" spans="1:17" x14ac:dyDescent="0.25">
      <c r="A1053">
        <v>1052</v>
      </c>
      <c r="D1053">
        <v>45.790138000000006</v>
      </c>
      <c r="E1053" s="2">
        <v>2</v>
      </c>
      <c r="H1053">
        <v>62.453552000000002</v>
      </c>
      <c r="I1053" s="3">
        <v>4</v>
      </c>
      <c r="P1053">
        <v>2</v>
      </c>
      <c r="Q1053" t="str">
        <f t="shared" si="17"/>
        <v>24</v>
      </c>
    </row>
    <row r="1054" spans="1:17" x14ac:dyDescent="0.25">
      <c r="A1054">
        <v>1053</v>
      </c>
      <c r="D1054">
        <v>45.844821000000003</v>
      </c>
      <c r="E1054" s="2">
        <v>2</v>
      </c>
      <c r="H1054">
        <v>62.453552000000002</v>
      </c>
      <c r="I1054" s="3">
        <v>4</v>
      </c>
      <c r="P1054">
        <v>2</v>
      </c>
      <c r="Q1054" t="str">
        <f t="shared" si="17"/>
        <v>24</v>
      </c>
    </row>
    <row r="1055" spans="1:17" x14ac:dyDescent="0.25">
      <c r="A1055">
        <v>1054</v>
      </c>
      <c r="D1055">
        <v>45.844821000000003</v>
      </c>
      <c r="E1055" s="2">
        <v>2</v>
      </c>
      <c r="H1055">
        <v>62.453552000000002</v>
      </c>
      <c r="I1055" s="3">
        <v>4</v>
      </c>
      <c r="P1055">
        <v>2</v>
      </c>
      <c r="Q1055" t="str">
        <f t="shared" si="17"/>
        <v>24</v>
      </c>
    </row>
    <row r="1056" spans="1:17" x14ac:dyDescent="0.25">
      <c r="A1056">
        <v>1055</v>
      </c>
      <c r="D1056">
        <v>45.844821000000003</v>
      </c>
      <c r="E1056" s="2">
        <v>2</v>
      </c>
      <c r="H1056">
        <v>62.453552000000002</v>
      </c>
      <c r="I1056" s="3">
        <v>4</v>
      </c>
      <c r="P1056">
        <v>2</v>
      </c>
      <c r="Q1056" t="str">
        <f t="shared" si="17"/>
        <v>24</v>
      </c>
    </row>
    <row r="1057" spans="1:17" x14ac:dyDescent="0.25">
      <c r="A1057">
        <v>1056</v>
      </c>
      <c r="D1057">
        <v>45.844821000000003</v>
      </c>
      <c r="E1057" s="2">
        <v>2</v>
      </c>
      <c r="H1057">
        <v>62.453552000000002</v>
      </c>
      <c r="I1057" s="3">
        <v>4</v>
      </c>
      <c r="P1057">
        <v>2</v>
      </c>
      <c r="Q1057" t="str">
        <f t="shared" si="17"/>
        <v>24</v>
      </c>
    </row>
    <row r="1058" spans="1:17" x14ac:dyDescent="0.25">
      <c r="A1058">
        <v>1057</v>
      </c>
      <c r="D1058">
        <v>45.844821000000003</v>
      </c>
      <c r="E1058" s="2">
        <v>2</v>
      </c>
      <c r="F1058">
        <v>54.754699000000002</v>
      </c>
      <c r="G1058" s="5">
        <v>3</v>
      </c>
      <c r="H1058">
        <v>62.453552000000002</v>
      </c>
      <c r="I1058" s="3">
        <v>4</v>
      </c>
      <c r="P1058">
        <v>3</v>
      </c>
      <c r="Q1058" t="str">
        <f t="shared" si="17"/>
        <v>234</v>
      </c>
    </row>
    <row r="1059" spans="1:17" x14ac:dyDescent="0.25">
      <c r="A1059">
        <v>1058</v>
      </c>
      <c r="D1059">
        <v>45.844821000000003</v>
      </c>
      <c r="E1059" s="2">
        <v>2</v>
      </c>
      <c r="F1059">
        <v>54.841213000000003</v>
      </c>
      <c r="G1059" s="5">
        <v>3</v>
      </c>
      <c r="H1059">
        <v>62.453552000000002</v>
      </c>
      <c r="I1059" s="3">
        <v>4</v>
      </c>
      <c r="P1059">
        <v>3</v>
      </c>
      <c r="Q1059" t="str">
        <f t="shared" si="17"/>
        <v>234</v>
      </c>
    </row>
    <row r="1060" spans="1:17" x14ac:dyDescent="0.25">
      <c r="A1060">
        <v>1059</v>
      </c>
      <c r="D1060">
        <v>45.844821000000003</v>
      </c>
      <c r="E1060" s="2">
        <v>2</v>
      </c>
      <c r="F1060">
        <v>54.841213000000003</v>
      </c>
      <c r="G1060" s="5">
        <v>3</v>
      </c>
      <c r="H1060">
        <v>62.427848000000004</v>
      </c>
      <c r="I1060" s="3">
        <v>4</v>
      </c>
      <c r="P1060">
        <v>3</v>
      </c>
      <c r="Q1060" t="str">
        <f t="shared" si="17"/>
        <v>234</v>
      </c>
    </row>
    <row r="1061" spans="1:17" x14ac:dyDescent="0.25">
      <c r="A1061">
        <v>1060</v>
      </c>
      <c r="D1061">
        <v>45.844821000000003</v>
      </c>
      <c r="E1061" s="2">
        <v>2</v>
      </c>
      <c r="F1061">
        <v>54.841213000000003</v>
      </c>
      <c r="G1061" s="5">
        <v>3</v>
      </c>
      <c r="P1061">
        <v>2</v>
      </c>
      <c r="Q1061" t="str">
        <f t="shared" si="17"/>
        <v>23</v>
      </c>
    </row>
    <row r="1062" spans="1:17" x14ac:dyDescent="0.25">
      <c r="A1062">
        <v>1061</v>
      </c>
      <c r="D1062">
        <v>45.844821000000003</v>
      </c>
      <c r="E1062" s="2">
        <v>2</v>
      </c>
      <c r="F1062">
        <v>54.841213000000003</v>
      </c>
      <c r="G1062" s="5">
        <v>3</v>
      </c>
      <c r="P1062">
        <v>2</v>
      </c>
      <c r="Q1062" t="str">
        <f t="shared" si="17"/>
        <v>23</v>
      </c>
    </row>
    <row r="1063" spans="1:17" x14ac:dyDescent="0.25">
      <c r="A1063">
        <v>1062</v>
      </c>
      <c r="D1063">
        <v>45.844821000000003</v>
      </c>
      <c r="E1063" s="2">
        <v>2</v>
      </c>
      <c r="F1063">
        <v>54.841213000000003</v>
      </c>
      <c r="G1063" s="5">
        <v>3</v>
      </c>
      <c r="P1063">
        <v>2</v>
      </c>
      <c r="Q1063" t="str">
        <f t="shared" si="17"/>
        <v>23</v>
      </c>
    </row>
    <row r="1064" spans="1:17" x14ac:dyDescent="0.25">
      <c r="A1064">
        <v>1063</v>
      </c>
      <c r="B1064">
        <v>37.512983000000006</v>
      </c>
      <c r="C1064" s="4">
        <v>1</v>
      </c>
      <c r="D1064">
        <v>45.790138000000006</v>
      </c>
      <c r="E1064" s="2">
        <v>2</v>
      </c>
      <c r="F1064">
        <v>54.841213000000003</v>
      </c>
      <c r="G1064" s="5">
        <v>3</v>
      </c>
      <c r="P1064">
        <v>3</v>
      </c>
      <c r="Q1064" t="str">
        <f t="shared" si="17"/>
        <v>123</v>
      </c>
    </row>
    <row r="1065" spans="1:17" x14ac:dyDescent="0.25">
      <c r="A1065">
        <v>1064</v>
      </c>
      <c r="B1065">
        <v>37.540427000000008</v>
      </c>
      <c r="C1065" s="4">
        <v>1</v>
      </c>
      <c r="F1065">
        <v>54.841213000000003</v>
      </c>
      <c r="G1065" s="5">
        <v>3</v>
      </c>
      <c r="P1065">
        <v>2</v>
      </c>
      <c r="Q1065" t="str">
        <f t="shared" si="17"/>
        <v>13</v>
      </c>
    </row>
    <row r="1066" spans="1:17" x14ac:dyDescent="0.25">
      <c r="A1066">
        <v>1065</v>
      </c>
      <c r="B1066">
        <v>37.540427000000008</v>
      </c>
      <c r="C1066" s="4">
        <v>1</v>
      </c>
      <c r="F1066">
        <v>54.841213000000003</v>
      </c>
      <c r="G1066" s="5">
        <v>3</v>
      </c>
      <c r="P1066">
        <v>2</v>
      </c>
      <c r="Q1066" t="str">
        <f t="shared" si="17"/>
        <v>13</v>
      </c>
    </row>
    <row r="1067" spans="1:17" x14ac:dyDescent="0.25">
      <c r="A1067">
        <v>1066</v>
      </c>
      <c r="B1067">
        <v>37.540427000000008</v>
      </c>
      <c r="C1067" s="4">
        <v>1</v>
      </c>
      <c r="F1067">
        <v>54.841213000000003</v>
      </c>
      <c r="G1067" s="5">
        <v>3</v>
      </c>
      <c r="P1067">
        <v>2</v>
      </c>
      <c r="Q1067" t="str">
        <f t="shared" si="17"/>
        <v>13</v>
      </c>
    </row>
    <row r="1068" spans="1:17" x14ac:dyDescent="0.25">
      <c r="A1068">
        <v>1067</v>
      </c>
      <c r="B1068">
        <v>37.540427000000008</v>
      </c>
      <c r="C1068" s="4">
        <v>1</v>
      </c>
      <c r="F1068">
        <v>54.841213000000003</v>
      </c>
      <c r="G1068" s="5">
        <v>3</v>
      </c>
      <c r="P1068">
        <v>2</v>
      </c>
      <c r="Q1068" t="str">
        <f t="shared" si="17"/>
        <v>13</v>
      </c>
    </row>
    <row r="1069" spans="1:17" x14ac:dyDescent="0.25">
      <c r="A1069">
        <v>1068</v>
      </c>
      <c r="B1069">
        <v>37.540427000000008</v>
      </c>
      <c r="C1069" s="4">
        <v>1</v>
      </c>
      <c r="F1069">
        <v>54.841213000000003</v>
      </c>
      <c r="G1069" s="5">
        <v>3</v>
      </c>
      <c r="P1069">
        <v>2</v>
      </c>
      <c r="Q1069" t="str">
        <f t="shared" si="17"/>
        <v>13</v>
      </c>
    </row>
    <row r="1070" spans="1:17" x14ac:dyDescent="0.25">
      <c r="A1070">
        <v>1069</v>
      </c>
      <c r="B1070">
        <v>37.540427000000008</v>
      </c>
      <c r="C1070" s="4">
        <v>1</v>
      </c>
      <c r="F1070">
        <v>54.754699000000002</v>
      </c>
      <c r="G1070" s="5">
        <v>3</v>
      </c>
      <c r="P1070">
        <v>2</v>
      </c>
      <c r="Q1070" t="str">
        <f t="shared" si="17"/>
        <v>13</v>
      </c>
    </row>
    <row r="1071" spans="1:17" x14ac:dyDescent="0.25">
      <c r="A1071">
        <v>1070</v>
      </c>
      <c r="B1071">
        <v>37.540427000000008</v>
      </c>
      <c r="C1071" s="4">
        <v>1</v>
      </c>
      <c r="F1071">
        <v>54.754699000000002</v>
      </c>
      <c r="G1071" s="5">
        <v>3</v>
      </c>
      <c r="H1071">
        <v>45.727702000000008</v>
      </c>
      <c r="I1071" s="3">
        <v>4</v>
      </c>
      <c r="P1071">
        <v>3</v>
      </c>
      <c r="Q1071" t="str">
        <f t="shared" si="17"/>
        <v>134</v>
      </c>
    </row>
    <row r="1072" spans="1:17" x14ac:dyDescent="0.25">
      <c r="A1072">
        <v>1071</v>
      </c>
      <c r="B1072">
        <v>37.540427000000008</v>
      </c>
      <c r="C1072" s="4">
        <v>1</v>
      </c>
      <c r="H1072">
        <v>45.745963000000003</v>
      </c>
      <c r="I1072" s="3">
        <v>4</v>
      </c>
      <c r="P1072">
        <v>2</v>
      </c>
      <c r="Q1072" t="str">
        <f t="shared" si="17"/>
        <v>14</v>
      </c>
    </row>
    <row r="1073" spans="1:17" x14ac:dyDescent="0.25">
      <c r="A1073">
        <v>1072</v>
      </c>
      <c r="B1073">
        <v>37.540427000000008</v>
      </c>
      <c r="C1073" s="4">
        <v>1</v>
      </c>
      <c r="H1073">
        <v>45.745963000000003</v>
      </c>
      <c r="I1073" s="3">
        <v>4</v>
      </c>
      <c r="P1073">
        <v>2</v>
      </c>
      <c r="Q1073" t="str">
        <f t="shared" si="17"/>
        <v>14</v>
      </c>
    </row>
    <row r="1074" spans="1:17" x14ac:dyDescent="0.25">
      <c r="A1074">
        <v>1073</v>
      </c>
      <c r="B1074">
        <v>37.540427000000008</v>
      </c>
      <c r="C1074" s="4">
        <v>1</v>
      </c>
      <c r="H1074">
        <v>45.745963000000003</v>
      </c>
      <c r="I1074" s="3">
        <v>4</v>
      </c>
      <c r="P1074">
        <v>2</v>
      </c>
      <c r="Q1074" t="str">
        <f t="shared" si="17"/>
        <v>14</v>
      </c>
    </row>
    <row r="1075" spans="1:17" x14ac:dyDescent="0.25">
      <c r="A1075">
        <v>1074</v>
      </c>
      <c r="B1075">
        <v>37.512983000000006</v>
      </c>
      <c r="C1075" s="4">
        <v>1</v>
      </c>
      <c r="H1075">
        <v>45.745963000000003</v>
      </c>
      <c r="I1075" s="3">
        <v>4</v>
      </c>
      <c r="P1075">
        <v>2</v>
      </c>
      <c r="Q1075" t="str">
        <f t="shared" si="17"/>
        <v>14</v>
      </c>
    </row>
    <row r="1076" spans="1:17" x14ac:dyDescent="0.25">
      <c r="A1076">
        <v>1075</v>
      </c>
      <c r="D1076">
        <v>28.952724000000003</v>
      </c>
      <c r="E1076" s="2">
        <v>2</v>
      </c>
      <c r="H1076">
        <v>45.745963000000003</v>
      </c>
      <c r="I1076" s="3">
        <v>4</v>
      </c>
      <c r="P1076">
        <v>2</v>
      </c>
      <c r="Q1076" t="str">
        <f t="shared" si="17"/>
        <v>24</v>
      </c>
    </row>
    <row r="1077" spans="1:17" x14ac:dyDescent="0.25">
      <c r="A1077">
        <v>1076</v>
      </c>
      <c r="D1077">
        <v>28.939462000000006</v>
      </c>
      <c r="E1077" s="2">
        <v>2</v>
      </c>
      <c r="H1077">
        <v>45.745963000000003</v>
      </c>
      <c r="I1077" s="3">
        <v>4</v>
      </c>
      <c r="P1077">
        <v>2</v>
      </c>
      <c r="Q1077" t="str">
        <f t="shared" si="17"/>
        <v>24</v>
      </c>
    </row>
    <row r="1078" spans="1:17" x14ac:dyDescent="0.25">
      <c r="A1078">
        <v>1077</v>
      </c>
      <c r="D1078">
        <v>28.939462000000006</v>
      </c>
      <c r="E1078" s="2">
        <v>2</v>
      </c>
      <c r="H1078">
        <v>45.745963000000003</v>
      </c>
      <c r="I1078" s="3">
        <v>4</v>
      </c>
      <c r="P1078">
        <v>2</v>
      </c>
      <c r="Q1078" t="str">
        <f t="shared" si="17"/>
        <v>24</v>
      </c>
    </row>
    <row r="1079" spans="1:17" x14ac:dyDescent="0.25">
      <c r="A1079">
        <v>1078</v>
      </c>
      <c r="D1079">
        <v>28.939462000000006</v>
      </c>
      <c r="E1079" s="2">
        <v>2</v>
      </c>
      <c r="H1079">
        <v>45.745963000000003</v>
      </c>
      <c r="I1079" s="3">
        <v>4</v>
      </c>
      <c r="P1079">
        <v>2</v>
      </c>
      <c r="Q1079" t="str">
        <f t="shared" si="17"/>
        <v>24</v>
      </c>
    </row>
    <row r="1080" spans="1:17" x14ac:dyDescent="0.25">
      <c r="A1080">
        <v>1079</v>
      </c>
      <c r="D1080">
        <v>28.939462000000006</v>
      </c>
      <c r="E1080" s="2">
        <v>2</v>
      </c>
      <c r="H1080">
        <v>45.745963000000003</v>
      </c>
      <c r="I1080" s="3">
        <v>4</v>
      </c>
      <c r="P1080">
        <v>2</v>
      </c>
      <c r="Q1080" t="str">
        <f t="shared" si="17"/>
        <v>24</v>
      </c>
    </row>
    <row r="1081" spans="1:17" x14ac:dyDescent="0.25">
      <c r="A1081">
        <v>1080</v>
      </c>
      <c r="D1081">
        <v>28.939462000000006</v>
      </c>
      <c r="E1081" s="2">
        <v>2</v>
      </c>
      <c r="H1081">
        <v>45.745963000000003</v>
      </c>
      <c r="I1081" s="3">
        <v>4</v>
      </c>
      <c r="P1081">
        <v>2</v>
      </c>
      <c r="Q1081" t="str">
        <f t="shared" si="17"/>
        <v>24</v>
      </c>
    </row>
    <row r="1082" spans="1:17" x14ac:dyDescent="0.25">
      <c r="A1082">
        <v>1081</v>
      </c>
      <c r="D1082">
        <v>28.939462000000006</v>
      </c>
      <c r="E1082" s="2">
        <v>2</v>
      </c>
      <c r="H1082">
        <v>45.745963000000003</v>
      </c>
      <c r="I1082" s="3">
        <v>4</v>
      </c>
      <c r="P1082">
        <v>2</v>
      </c>
      <c r="Q1082" t="str">
        <f t="shared" si="17"/>
        <v>24</v>
      </c>
    </row>
    <row r="1083" spans="1:17" x14ac:dyDescent="0.25">
      <c r="A1083">
        <v>1082</v>
      </c>
      <c r="D1083">
        <v>28.939462000000006</v>
      </c>
      <c r="E1083" s="2">
        <v>2</v>
      </c>
      <c r="F1083">
        <v>37.393672000000009</v>
      </c>
      <c r="G1083" s="5">
        <v>3</v>
      </c>
      <c r="H1083">
        <v>45.727702000000008</v>
      </c>
      <c r="I1083" s="3">
        <v>4</v>
      </c>
      <c r="P1083">
        <v>3</v>
      </c>
      <c r="Q1083" t="str">
        <f t="shared" si="17"/>
        <v>234</v>
      </c>
    </row>
    <row r="1084" spans="1:17" x14ac:dyDescent="0.25">
      <c r="A1084">
        <v>1083</v>
      </c>
      <c r="D1084">
        <v>28.939462000000006</v>
      </c>
      <c r="E1084" s="2">
        <v>2</v>
      </c>
      <c r="F1084">
        <v>37.392141000000009</v>
      </c>
      <c r="G1084" s="5">
        <v>3</v>
      </c>
      <c r="H1084">
        <v>45.727702000000008</v>
      </c>
      <c r="I1084" s="3">
        <v>4</v>
      </c>
      <c r="P1084">
        <v>3</v>
      </c>
      <c r="Q1084" t="str">
        <f t="shared" si="17"/>
        <v>234</v>
      </c>
    </row>
    <row r="1085" spans="1:17" x14ac:dyDescent="0.25">
      <c r="A1085">
        <v>1084</v>
      </c>
      <c r="D1085">
        <v>28.939462000000006</v>
      </c>
      <c r="E1085" s="2">
        <v>2</v>
      </c>
      <c r="F1085">
        <v>37.392141000000009</v>
      </c>
      <c r="G1085" s="5">
        <v>3</v>
      </c>
      <c r="P1085">
        <v>2</v>
      </c>
      <c r="Q1085" t="str">
        <f t="shared" si="17"/>
        <v>23</v>
      </c>
    </row>
    <row r="1086" spans="1:17" x14ac:dyDescent="0.25">
      <c r="A1086">
        <v>1085</v>
      </c>
      <c r="D1086">
        <v>28.939462000000006</v>
      </c>
      <c r="E1086" s="2">
        <v>2</v>
      </c>
      <c r="F1086">
        <v>37.392141000000009</v>
      </c>
      <c r="G1086" s="5">
        <v>3</v>
      </c>
      <c r="P1086">
        <v>2</v>
      </c>
      <c r="Q1086" t="str">
        <f t="shared" si="17"/>
        <v>23</v>
      </c>
    </row>
    <row r="1087" spans="1:17" x14ac:dyDescent="0.25">
      <c r="A1087">
        <v>1086</v>
      </c>
      <c r="B1087">
        <v>22.053650000000005</v>
      </c>
      <c r="C1087" s="4">
        <v>1</v>
      </c>
      <c r="D1087">
        <v>28.952724000000003</v>
      </c>
      <c r="E1087" s="2">
        <v>2</v>
      </c>
      <c r="F1087">
        <v>37.392141000000009</v>
      </c>
      <c r="G1087" s="5">
        <v>3</v>
      </c>
      <c r="P1087">
        <v>3</v>
      </c>
      <c r="Q1087" t="str">
        <f t="shared" si="17"/>
        <v>123</v>
      </c>
    </row>
    <row r="1088" spans="1:17" x14ac:dyDescent="0.25">
      <c r="A1088">
        <v>1087</v>
      </c>
      <c r="B1088">
        <v>22.068596000000007</v>
      </c>
      <c r="C1088" s="4">
        <v>1</v>
      </c>
      <c r="F1088">
        <v>37.392141000000009</v>
      </c>
      <c r="G1088" s="5">
        <v>3</v>
      </c>
      <c r="P1088">
        <v>2</v>
      </c>
      <c r="Q1088" t="str">
        <f t="shared" si="17"/>
        <v>13</v>
      </c>
    </row>
    <row r="1089" spans="1:17" x14ac:dyDescent="0.25">
      <c r="A1089">
        <v>1088</v>
      </c>
      <c r="B1089">
        <v>22.068596000000007</v>
      </c>
      <c r="C1089" s="4">
        <v>1</v>
      </c>
      <c r="F1089">
        <v>37.392141000000009</v>
      </c>
      <c r="G1089" s="5">
        <v>3</v>
      </c>
      <c r="P1089">
        <v>2</v>
      </c>
      <c r="Q1089" t="str">
        <f t="shared" si="17"/>
        <v>13</v>
      </c>
    </row>
    <row r="1090" spans="1:17" x14ac:dyDescent="0.25">
      <c r="A1090">
        <v>1089</v>
      </c>
      <c r="B1090">
        <v>22.068596000000007</v>
      </c>
      <c r="C1090" s="4">
        <v>1</v>
      </c>
      <c r="F1090">
        <v>37.392141000000009</v>
      </c>
      <c r="G1090" s="5">
        <v>3</v>
      </c>
      <c r="P1090">
        <v>2</v>
      </c>
      <c r="Q1090" t="str">
        <f t="shared" ref="Q1090:Q1153" si="18">CONCATENATE(C1090,E1090,G1090,I1090)</f>
        <v>13</v>
      </c>
    </row>
    <row r="1091" spans="1:17" x14ac:dyDescent="0.25">
      <c r="A1091">
        <v>1090</v>
      </c>
      <c r="B1091">
        <v>22.068596000000007</v>
      </c>
      <c r="C1091" s="4">
        <v>1</v>
      </c>
      <c r="F1091">
        <v>37.392141000000009</v>
      </c>
      <c r="G1091" s="5">
        <v>3</v>
      </c>
      <c r="P1091">
        <v>2</v>
      </c>
      <c r="Q1091" t="str">
        <f t="shared" si="18"/>
        <v>13</v>
      </c>
    </row>
    <row r="1092" spans="1:17" x14ac:dyDescent="0.25">
      <c r="A1092">
        <v>1091</v>
      </c>
      <c r="B1092">
        <v>22.068596000000007</v>
      </c>
      <c r="C1092" s="4">
        <v>1</v>
      </c>
      <c r="F1092">
        <v>37.392141000000009</v>
      </c>
      <c r="G1092" s="5">
        <v>3</v>
      </c>
      <c r="P1092">
        <v>2</v>
      </c>
      <c r="Q1092" t="str">
        <f t="shared" si="18"/>
        <v>13</v>
      </c>
    </row>
    <row r="1093" spans="1:17" x14ac:dyDescent="0.25">
      <c r="A1093">
        <v>1092</v>
      </c>
      <c r="B1093">
        <v>22.068596000000007</v>
      </c>
      <c r="C1093" s="4">
        <v>1</v>
      </c>
      <c r="F1093">
        <v>37.392141000000009</v>
      </c>
      <c r="G1093" s="5">
        <v>3</v>
      </c>
      <c r="P1093">
        <v>2</v>
      </c>
      <c r="Q1093" t="str">
        <f t="shared" si="18"/>
        <v>13</v>
      </c>
    </row>
    <row r="1094" spans="1:17" x14ac:dyDescent="0.25">
      <c r="A1094">
        <v>1093</v>
      </c>
      <c r="B1094">
        <v>22.068596000000007</v>
      </c>
      <c r="C1094" s="4">
        <v>1</v>
      </c>
      <c r="F1094">
        <v>37.392141000000009</v>
      </c>
      <c r="G1094" s="5">
        <v>3</v>
      </c>
      <c r="P1094">
        <v>2</v>
      </c>
      <c r="Q1094" t="str">
        <f t="shared" si="18"/>
        <v>13</v>
      </c>
    </row>
    <row r="1095" spans="1:17" x14ac:dyDescent="0.25">
      <c r="A1095">
        <v>1094</v>
      </c>
      <c r="B1095">
        <v>22.068596000000007</v>
      </c>
      <c r="C1095" s="4">
        <v>1</v>
      </c>
      <c r="F1095">
        <v>37.393672000000009</v>
      </c>
      <c r="G1095" s="5">
        <v>3</v>
      </c>
      <c r="P1095">
        <v>2</v>
      </c>
      <c r="Q1095" t="str">
        <f t="shared" si="18"/>
        <v>13</v>
      </c>
    </row>
    <row r="1096" spans="1:17" x14ac:dyDescent="0.25">
      <c r="A1096">
        <v>1095</v>
      </c>
      <c r="B1096">
        <v>22.068596000000007</v>
      </c>
      <c r="C1096" s="4">
        <v>1</v>
      </c>
      <c r="F1096">
        <v>37.393672000000009</v>
      </c>
      <c r="G1096" s="5">
        <v>3</v>
      </c>
      <c r="H1096">
        <v>29.633960000000002</v>
      </c>
      <c r="I1096" s="3">
        <v>4</v>
      </c>
      <c r="P1096">
        <v>3</v>
      </c>
      <c r="Q1096" t="str">
        <f t="shared" si="18"/>
        <v>134</v>
      </c>
    </row>
    <row r="1097" spans="1:17" x14ac:dyDescent="0.25">
      <c r="A1097">
        <v>1096</v>
      </c>
      <c r="B1097">
        <v>22.068596000000007</v>
      </c>
      <c r="C1097" s="4">
        <v>1</v>
      </c>
      <c r="H1097">
        <v>29.680940000000007</v>
      </c>
      <c r="I1097" s="3">
        <v>4</v>
      </c>
      <c r="P1097">
        <v>2</v>
      </c>
      <c r="Q1097" t="str">
        <f t="shared" si="18"/>
        <v>14</v>
      </c>
    </row>
    <row r="1098" spans="1:17" x14ac:dyDescent="0.25">
      <c r="A1098">
        <v>1097</v>
      </c>
      <c r="B1098">
        <v>22.068596000000007</v>
      </c>
      <c r="C1098" s="4">
        <v>1</v>
      </c>
      <c r="D1098">
        <v>16.246289000000004</v>
      </c>
      <c r="E1098" s="2">
        <v>2</v>
      </c>
      <c r="H1098">
        <v>29.680940000000007</v>
      </c>
      <c r="I1098" s="3">
        <v>4</v>
      </c>
      <c r="P1098">
        <v>3</v>
      </c>
      <c r="Q1098" t="str">
        <f t="shared" si="18"/>
        <v>124</v>
      </c>
    </row>
    <row r="1099" spans="1:17" x14ac:dyDescent="0.25">
      <c r="A1099">
        <v>1098</v>
      </c>
      <c r="B1099">
        <v>22.068596000000007</v>
      </c>
      <c r="C1099" s="4">
        <v>1</v>
      </c>
      <c r="D1099">
        <v>16.235781000000003</v>
      </c>
      <c r="E1099" s="2">
        <v>2</v>
      </c>
      <c r="H1099">
        <v>29.680940000000007</v>
      </c>
      <c r="I1099" s="3">
        <v>4</v>
      </c>
      <c r="P1099">
        <v>3</v>
      </c>
      <c r="Q1099" t="str">
        <f t="shared" si="18"/>
        <v>124</v>
      </c>
    </row>
    <row r="1100" spans="1:17" x14ac:dyDescent="0.25">
      <c r="A1100">
        <v>1099</v>
      </c>
      <c r="B1100">
        <v>22.053650000000005</v>
      </c>
      <c r="C1100" s="4">
        <v>1</v>
      </c>
      <c r="D1100">
        <v>16.235781000000003</v>
      </c>
      <c r="E1100" s="2">
        <v>2</v>
      </c>
      <c r="H1100">
        <v>29.680940000000007</v>
      </c>
      <c r="I1100" s="3">
        <v>4</v>
      </c>
      <c r="P1100">
        <v>3</v>
      </c>
      <c r="Q1100" t="str">
        <f t="shared" si="18"/>
        <v>124</v>
      </c>
    </row>
    <row r="1101" spans="1:17" x14ac:dyDescent="0.25">
      <c r="A1101">
        <v>1100</v>
      </c>
      <c r="D1101">
        <v>16.235781000000003</v>
      </c>
      <c r="E1101" s="2">
        <v>2</v>
      </c>
      <c r="H1101">
        <v>29.680940000000007</v>
      </c>
      <c r="I1101" s="3">
        <v>4</v>
      </c>
      <c r="P1101">
        <v>2</v>
      </c>
      <c r="Q1101" t="str">
        <f t="shared" si="18"/>
        <v>24</v>
      </c>
    </row>
    <row r="1102" spans="1:17" x14ac:dyDescent="0.25">
      <c r="A1102">
        <v>1101</v>
      </c>
      <c r="D1102">
        <v>16.246289000000004</v>
      </c>
      <c r="E1102" s="2">
        <v>2</v>
      </c>
      <c r="H1102">
        <v>29.633960000000002</v>
      </c>
      <c r="I1102" s="3">
        <v>4</v>
      </c>
      <c r="J1102">
        <v>38.667693000000007</v>
      </c>
      <c r="K1102" t="s">
        <v>22</v>
      </c>
      <c r="Q1102" t="str">
        <f t="shared" si="18"/>
        <v>24</v>
      </c>
    </row>
    <row r="1103" spans="1:17" x14ac:dyDescent="0.25">
      <c r="A1103">
        <v>1201</v>
      </c>
      <c r="Q1103" t="str">
        <f t="shared" si="18"/>
        <v/>
      </c>
    </row>
    <row r="1104" spans="1:17" x14ac:dyDescent="0.25">
      <c r="A1104">
        <v>1202</v>
      </c>
      <c r="Q1104" t="str">
        <f t="shared" si="18"/>
        <v/>
      </c>
    </row>
    <row r="1105" spans="1:17" x14ac:dyDescent="0.25">
      <c r="A1105">
        <v>1203</v>
      </c>
      <c r="J1105">
        <v>235.907815</v>
      </c>
      <c r="K1105" t="s">
        <v>22</v>
      </c>
      <c r="Q1105" t="str">
        <f t="shared" si="18"/>
        <v/>
      </c>
    </row>
    <row r="1106" spans="1:17" x14ac:dyDescent="0.25">
      <c r="A1106">
        <v>1204</v>
      </c>
      <c r="B1106">
        <v>215.73094</v>
      </c>
      <c r="C1106" s="4">
        <v>1</v>
      </c>
      <c r="P1106">
        <v>1</v>
      </c>
      <c r="Q1106" t="str">
        <f t="shared" si="18"/>
        <v>1</v>
      </c>
    </row>
    <row r="1107" spans="1:17" x14ac:dyDescent="0.25">
      <c r="A1107">
        <v>1205</v>
      </c>
      <c r="B1107">
        <v>215.70544200000001</v>
      </c>
      <c r="C1107" s="4">
        <v>1</v>
      </c>
      <c r="P1107">
        <v>1</v>
      </c>
      <c r="Q1107" t="str">
        <f t="shared" si="18"/>
        <v>1</v>
      </c>
    </row>
    <row r="1108" spans="1:17" x14ac:dyDescent="0.25">
      <c r="A1108">
        <v>1206</v>
      </c>
      <c r="B1108">
        <v>215.70544200000001</v>
      </c>
      <c r="C1108" s="4">
        <v>1</v>
      </c>
      <c r="P1108">
        <v>1</v>
      </c>
      <c r="Q1108" t="str">
        <f t="shared" si="18"/>
        <v>1</v>
      </c>
    </row>
    <row r="1109" spans="1:17" x14ac:dyDescent="0.25">
      <c r="A1109">
        <v>1207</v>
      </c>
      <c r="B1109">
        <v>215.70544200000001</v>
      </c>
      <c r="C1109" s="4">
        <v>1</v>
      </c>
      <c r="P1109">
        <v>1</v>
      </c>
      <c r="Q1109" t="str">
        <f t="shared" si="18"/>
        <v>1</v>
      </c>
    </row>
    <row r="1110" spans="1:17" x14ac:dyDescent="0.25">
      <c r="A1110">
        <v>1208</v>
      </c>
      <c r="B1110">
        <v>215.70544200000001</v>
      </c>
      <c r="C1110" s="4">
        <v>1</v>
      </c>
      <c r="P1110">
        <v>1</v>
      </c>
      <c r="Q1110" t="str">
        <f t="shared" si="18"/>
        <v>1</v>
      </c>
    </row>
    <row r="1111" spans="1:17" x14ac:dyDescent="0.25">
      <c r="A1111">
        <v>1209</v>
      </c>
      <c r="B1111">
        <v>215.70544200000001</v>
      </c>
      <c r="C1111" s="4">
        <v>1</v>
      </c>
      <c r="P1111">
        <v>1</v>
      </c>
      <c r="Q1111" t="str">
        <f t="shared" si="18"/>
        <v>1</v>
      </c>
    </row>
    <row r="1112" spans="1:17" x14ac:dyDescent="0.25">
      <c r="A1112">
        <v>1210</v>
      </c>
      <c r="B1112">
        <v>215.70544200000001</v>
      </c>
      <c r="C1112" s="4">
        <v>1</v>
      </c>
      <c r="P1112">
        <v>1</v>
      </c>
      <c r="Q1112" t="str">
        <f t="shared" si="18"/>
        <v>1</v>
      </c>
    </row>
    <row r="1113" spans="1:17" x14ac:dyDescent="0.25">
      <c r="A1113">
        <v>1211</v>
      </c>
      <c r="B1113">
        <v>215.70544200000001</v>
      </c>
      <c r="C1113" s="4">
        <v>1</v>
      </c>
      <c r="P1113">
        <v>1</v>
      </c>
      <c r="Q1113" t="str">
        <f t="shared" si="18"/>
        <v>1</v>
      </c>
    </row>
    <row r="1114" spans="1:17" x14ac:dyDescent="0.25">
      <c r="A1114">
        <v>1212</v>
      </c>
      <c r="B1114">
        <v>215.70544200000001</v>
      </c>
      <c r="C1114" s="4">
        <v>1</v>
      </c>
      <c r="H1114">
        <v>223.41142400000001</v>
      </c>
      <c r="I1114" s="3">
        <v>4</v>
      </c>
      <c r="P1114">
        <v>2</v>
      </c>
      <c r="Q1114" t="str">
        <f t="shared" si="18"/>
        <v>14</v>
      </c>
    </row>
    <row r="1115" spans="1:17" x14ac:dyDescent="0.25">
      <c r="A1115">
        <v>1213</v>
      </c>
      <c r="B1115">
        <v>215.70544200000001</v>
      </c>
      <c r="C1115" s="4">
        <v>1</v>
      </c>
      <c r="H1115">
        <v>223.41142400000001</v>
      </c>
      <c r="I1115" s="3">
        <v>4</v>
      </c>
      <c r="P1115">
        <v>2</v>
      </c>
      <c r="Q1115" t="str">
        <f t="shared" si="18"/>
        <v>14</v>
      </c>
    </row>
    <row r="1116" spans="1:17" x14ac:dyDescent="0.25">
      <c r="A1116">
        <v>1214</v>
      </c>
      <c r="B1116">
        <v>215.70544200000001</v>
      </c>
      <c r="C1116" s="4">
        <v>1</v>
      </c>
      <c r="H1116">
        <v>223.26639</v>
      </c>
      <c r="I1116" s="3">
        <v>4</v>
      </c>
      <c r="P1116">
        <v>2</v>
      </c>
      <c r="Q1116" t="str">
        <f t="shared" si="18"/>
        <v>14</v>
      </c>
    </row>
    <row r="1117" spans="1:17" x14ac:dyDescent="0.25">
      <c r="A1117">
        <v>1215</v>
      </c>
      <c r="B1117">
        <v>215.70544200000001</v>
      </c>
      <c r="C1117" s="4">
        <v>1</v>
      </c>
      <c r="H1117">
        <v>223.26639</v>
      </c>
      <c r="I1117" s="3">
        <v>4</v>
      </c>
      <c r="P1117">
        <v>2</v>
      </c>
      <c r="Q1117" t="str">
        <f t="shared" si="18"/>
        <v>14</v>
      </c>
    </row>
    <row r="1118" spans="1:17" x14ac:dyDescent="0.25">
      <c r="A1118">
        <v>1216</v>
      </c>
      <c r="B1118">
        <v>215.96863500000001</v>
      </c>
      <c r="C1118" s="4">
        <v>1</v>
      </c>
      <c r="H1118">
        <v>223.26639</v>
      </c>
      <c r="I1118" s="3">
        <v>4</v>
      </c>
      <c r="P1118">
        <v>2</v>
      </c>
      <c r="Q1118" t="str">
        <f t="shared" si="18"/>
        <v>14</v>
      </c>
    </row>
    <row r="1119" spans="1:17" x14ac:dyDescent="0.25">
      <c r="A1119">
        <v>1217</v>
      </c>
      <c r="B1119">
        <v>215.70544200000001</v>
      </c>
      <c r="C1119" s="4">
        <v>1</v>
      </c>
      <c r="H1119">
        <v>223.26639</v>
      </c>
      <c r="I1119" s="3">
        <v>4</v>
      </c>
      <c r="P1119">
        <v>2</v>
      </c>
      <c r="Q1119" t="str">
        <f t="shared" si="18"/>
        <v>14</v>
      </c>
    </row>
    <row r="1120" spans="1:17" x14ac:dyDescent="0.25">
      <c r="A1120">
        <v>1218</v>
      </c>
      <c r="B1120">
        <v>215.70544200000001</v>
      </c>
      <c r="C1120" s="4">
        <v>1</v>
      </c>
      <c r="H1120">
        <v>223.26639</v>
      </c>
      <c r="I1120" s="3">
        <v>4</v>
      </c>
      <c r="P1120">
        <v>2</v>
      </c>
      <c r="Q1120" t="str">
        <f t="shared" si="18"/>
        <v>14</v>
      </c>
    </row>
    <row r="1121" spans="1:17" x14ac:dyDescent="0.25">
      <c r="A1121">
        <v>1219</v>
      </c>
      <c r="B1121">
        <v>215.70544200000001</v>
      </c>
      <c r="C1121" s="4">
        <v>1</v>
      </c>
      <c r="H1121">
        <v>223.26639</v>
      </c>
      <c r="I1121" s="3">
        <v>4</v>
      </c>
      <c r="P1121">
        <v>2</v>
      </c>
      <c r="Q1121" t="str">
        <f t="shared" si="18"/>
        <v>14</v>
      </c>
    </row>
    <row r="1122" spans="1:17" x14ac:dyDescent="0.25">
      <c r="A1122">
        <v>1220</v>
      </c>
      <c r="B1122">
        <v>215.70544200000001</v>
      </c>
      <c r="C1122" s="4">
        <v>1</v>
      </c>
      <c r="H1122">
        <v>223.26639</v>
      </c>
      <c r="I1122" s="3">
        <v>4</v>
      </c>
      <c r="P1122">
        <v>2</v>
      </c>
      <c r="Q1122" t="str">
        <f t="shared" si="18"/>
        <v>14</v>
      </c>
    </row>
    <row r="1123" spans="1:17" x14ac:dyDescent="0.25">
      <c r="A1123">
        <v>1221</v>
      </c>
      <c r="B1123">
        <v>215.70544200000001</v>
      </c>
      <c r="C1123" s="4">
        <v>1</v>
      </c>
      <c r="H1123">
        <v>223.26639</v>
      </c>
      <c r="I1123" s="3">
        <v>4</v>
      </c>
      <c r="P1123">
        <v>2</v>
      </c>
      <c r="Q1123" t="str">
        <f t="shared" si="18"/>
        <v>14</v>
      </c>
    </row>
    <row r="1124" spans="1:17" x14ac:dyDescent="0.25">
      <c r="A1124">
        <v>1222</v>
      </c>
      <c r="B1124">
        <v>215.70544200000001</v>
      </c>
      <c r="C1124" s="4">
        <v>1</v>
      </c>
      <c r="H1124">
        <v>223.26639</v>
      </c>
      <c r="I1124" s="3">
        <v>4</v>
      </c>
      <c r="P1124">
        <v>2</v>
      </c>
      <c r="Q1124" t="str">
        <f t="shared" si="18"/>
        <v>14</v>
      </c>
    </row>
    <row r="1125" spans="1:17" x14ac:dyDescent="0.25">
      <c r="A1125">
        <v>1223</v>
      </c>
      <c r="B1125">
        <v>215.70544200000001</v>
      </c>
      <c r="C1125" s="4">
        <v>1</v>
      </c>
      <c r="H1125">
        <v>223.26639</v>
      </c>
      <c r="I1125" s="3">
        <v>4</v>
      </c>
      <c r="P1125">
        <v>2</v>
      </c>
      <c r="Q1125" t="str">
        <f t="shared" si="18"/>
        <v>14</v>
      </c>
    </row>
    <row r="1126" spans="1:17" x14ac:dyDescent="0.25">
      <c r="A1126">
        <v>1224</v>
      </c>
      <c r="B1126">
        <v>215.70544200000001</v>
      </c>
      <c r="C1126" s="4">
        <v>1</v>
      </c>
      <c r="H1126">
        <v>223.26639</v>
      </c>
      <c r="I1126" s="3">
        <v>4</v>
      </c>
      <c r="P1126">
        <v>2</v>
      </c>
      <c r="Q1126" t="str">
        <f t="shared" si="18"/>
        <v>14</v>
      </c>
    </row>
    <row r="1127" spans="1:17" x14ac:dyDescent="0.25">
      <c r="A1127">
        <v>1225</v>
      </c>
      <c r="B1127">
        <v>215.70544200000001</v>
      </c>
      <c r="C1127" s="4">
        <v>1</v>
      </c>
      <c r="F1127">
        <v>219.524214</v>
      </c>
      <c r="G1127" s="5">
        <v>3</v>
      </c>
      <c r="H1127">
        <v>223.26639</v>
      </c>
      <c r="I1127" s="3">
        <v>4</v>
      </c>
      <c r="P1127">
        <v>3</v>
      </c>
      <c r="Q1127" t="str">
        <f t="shared" si="18"/>
        <v>134</v>
      </c>
    </row>
    <row r="1128" spans="1:17" x14ac:dyDescent="0.25">
      <c r="A1128">
        <v>1226</v>
      </c>
      <c r="B1128">
        <v>215.70544200000001</v>
      </c>
      <c r="C1128" s="4">
        <v>1</v>
      </c>
      <c r="D1128">
        <v>208.332922</v>
      </c>
      <c r="E1128" s="2">
        <v>2</v>
      </c>
      <c r="F1128">
        <v>219.46123299999999</v>
      </c>
      <c r="G1128" s="5">
        <v>3</v>
      </c>
      <c r="H1128">
        <v>223.26639</v>
      </c>
      <c r="I1128" s="3">
        <v>4</v>
      </c>
      <c r="P1128">
        <v>4</v>
      </c>
      <c r="Q1128" t="str">
        <f t="shared" si="18"/>
        <v>1234</v>
      </c>
    </row>
    <row r="1129" spans="1:17" x14ac:dyDescent="0.25">
      <c r="A1129">
        <v>1227</v>
      </c>
      <c r="B1129">
        <v>215.70544200000001</v>
      </c>
      <c r="C1129" s="4">
        <v>1</v>
      </c>
      <c r="D1129">
        <v>208.35508200000001</v>
      </c>
      <c r="E1129" s="2">
        <v>2</v>
      </c>
      <c r="F1129">
        <v>219.46123299999999</v>
      </c>
      <c r="G1129" s="5">
        <v>3</v>
      </c>
      <c r="H1129">
        <v>223.26639</v>
      </c>
      <c r="I1129" s="3">
        <v>4</v>
      </c>
      <c r="P1129">
        <v>4</v>
      </c>
      <c r="Q1129" t="str">
        <f t="shared" si="18"/>
        <v>1234</v>
      </c>
    </row>
    <row r="1130" spans="1:17" x14ac:dyDescent="0.25">
      <c r="A1130">
        <v>1228</v>
      </c>
      <c r="B1130">
        <v>215.73094</v>
      </c>
      <c r="C1130" s="4">
        <v>1</v>
      </c>
      <c r="D1130">
        <v>208.35508200000001</v>
      </c>
      <c r="E1130" s="2">
        <v>2</v>
      </c>
      <c r="F1130">
        <v>219.46123299999999</v>
      </c>
      <c r="G1130" s="5">
        <v>3</v>
      </c>
      <c r="H1130">
        <v>223.26639</v>
      </c>
      <c r="I1130" s="3">
        <v>4</v>
      </c>
      <c r="P1130">
        <v>4</v>
      </c>
      <c r="Q1130" t="str">
        <f t="shared" si="18"/>
        <v>1234</v>
      </c>
    </row>
    <row r="1131" spans="1:17" x14ac:dyDescent="0.25">
      <c r="A1131">
        <v>1229</v>
      </c>
      <c r="D1131">
        <v>208.35508200000001</v>
      </c>
      <c r="E1131" s="2">
        <v>2</v>
      </c>
      <c r="F1131">
        <v>219.46123299999999</v>
      </c>
      <c r="G1131" s="5">
        <v>3</v>
      </c>
      <c r="H1131">
        <v>223.26639</v>
      </c>
      <c r="I1131" s="3">
        <v>4</v>
      </c>
      <c r="P1131">
        <v>3</v>
      </c>
      <c r="Q1131" t="str">
        <f t="shared" si="18"/>
        <v>234</v>
      </c>
    </row>
    <row r="1132" spans="1:17" x14ac:dyDescent="0.25">
      <c r="A1132">
        <v>1230</v>
      </c>
      <c r="D1132">
        <v>208.35508200000001</v>
      </c>
      <c r="E1132" s="2">
        <v>2</v>
      </c>
      <c r="F1132">
        <v>219.46123299999999</v>
      </c>
      <c r="G1132" s="5">
        <v>3</v>
      </c>
      <c r="H1132">
        <v>223.41142400000001</v>
      </c>
      <c r="I1132" s="3">
        <v>4</v>
      </c>
      <c r="P1132">
        <v>3</v>
      </c>
      <c r="Q1132" t="str">
        <f t="shared" si="18"/>
        <v>234</v>
      </c>
    </row>
    <row r="1133" spans="1:17" x14ac:dyDescent="0.25">
      <c r="A1133">
        <v>1231</v>
      </c>
      <c r="D1133">
        <v>208.35508200000001</v>
      </c>
      <c r="E1133" s="2">
        <v>2</v>
      </c>
      <c r="F1133">
        <v>219.46123299999999</v>
      </c>
      <c r="G1133" s="5">
        <v>3</v>
      </c>
      <c r="P1133">
        <v>2</v>
      </c>
      <c r="Q1133" t="str">
        <f t="shared" si="18"/>
        <v>23</v>
      </c>
    </row>
    <row r="1134" spans="1:17" x14ac:dyDescent="0.25">
      <c r="A1134">
        <v>1232</v>
      </c>
      <c r="D1134">
        <v>208.35508200000001</v>
      </c>
      <c r="E1134" s="2">
        <v>2</v>
      </c>
      <c r="F1134">
        <v>219.46123299999999</v>
      </c>
      <c r="G1134" s="5">
        <v>3</v>
      </c>
      <c r="P1134">
        <v>2</v>
      </c>
      <c r="Q1134" t="str">
        <f t="shared" si="18"/>
        <v>23</v>
      </c>
    </row>
    <row r="1135" spans="1:17" x14ac:dyDescent="0.25">
      <c r="A1135">
        <v>1233</v>
      </c>
      <c r="D1135">
        <v>208.35508200000001</v>
      </c>
      <c r="E1135" s="2">
        <v>2</v>
      </c>
      <c r="F1135">
        <v>219.46123299999999</v>
      </c>
      <c r="G1135" s="5">
        <v>3</v>
      </c>
      <c r="P1135">
        <v>2</v>
      </c>
      <c r="Q1135" t="str">
        <f t="shared" si="18"/>
        <v>23</v>
      </c>
    </row>
    <row r="1136" spans="1:17" x14ac:dyDescent="0.25">
      <c r="A1136">
        <v>1234</v>
      </c>
      <c r="D1136">
        <v>208.35508200000001</v>
      </c>
      <c r="E1136" s="2">
        <v>2</v>
      </c>
      <c r="F1136">
        <v>219.46123299999999</v>
      </c>
      <c r="G1136" s="5">
        <v>3</v>
      </c>
      <c r="P1136">
        <v>2</v>
      </c>
      <c r="Q1136" t="str">
        <f t="shared" si="18"/>
        <v>23</v>
      </c>
    </row>
    <row r="1137" spans="1:17" x14ac:dyDescent="0.25">
      <c r="A1137">
        <v>1235</v>
      </c>
      <c r="D1137">
        <v>208.35508200000001</v>
      </c>
      <c r="E1137" s="2">
        <v>2</v>
      </c>
      <c r="F1137">
        <v>219.46123299999999</v>
      </c>
      <c r="G1137" s="5">
        <v>3</v>
      </c>
      <c r="P1137">
        <v>2</v>
      </c>
      <c r="Q1137" t="str">
        <f t="shared" si="18"/>
        <v>23</v>
      </c>
    </row>
    <row r="1138" spans="1:17" x14ac:dyDescent="0.25">
      <c r="A1138">
        <v>1236</v>
      </c>
      <c r="D1138">
        <v>208.35508200000001</v>
      </c>
      <c r="E1138" s="2">
        <v>2</v>
      </c>
      <c r="F1138">
        <v>219.46123299999999</v>
      </c>
      <c r="G1138" s="5">
        <v>3</v>
      </c>
      <c r="P1138">
        <v>2</v>
      </c>
      <c r="Q1138" t="str">
        <f t="shared" si="18"/>
        <v>23</v>
      </c>
    </row>
    <row r="1139" spans="1:17" x14ac:dyDescent="0.25">
      <c r="A1139">
        <v>1237</v>
      </c>
      <c r="D1139">
        <v>208.35508200000001</v>
      </c>
      <c r="E1139" s="2">
        <v>2</v>
      </c>
      <c r="F1139">
        <v>219.46123299999999</v>
      </c>
      <c r="G1139" s="5">
        <v>3</v>
      </c>
      <c r="P1139">
        <v>2</v>
      </c>
      <c r="Q1139" t="str">
        <f t="shared" si="18"/>
        <v>23</v>
      </c>
    </row>
    <row r="1140" spans="1:17" x14ac:dyDescent="0.25">
      <c r="A1140">
        <v>1238</v>
      </c>
      <c r="D1140">
        <v>208.35508200000001</v>
      </c>
      <c r="E1140" s="2">
        <v>2</v>
      </c>
      <c r="F1140">
        <v>219.46123299999999</v>
      </c>
      <c r="G1140" s="5">
        <v>3</v>
      </c>
      <c r="P1140">
        <v>2</v>
      </c>
      <c r="Q1140" t="str">
        <f t="shared" si="18"/>
        <v>23</v>
      </c>
    </row>
    <row r="1141" spans="1:17" x14ac:dyDescent="0.25">
      <c r="A1141">
        <v>1239</v>
      </c>
      <c r="D1141">
        <v>208.35508200000001</v>
      </c>
      <c r="E1141" s="2">
        <v>2</v>
      </c>
      <c r="F1141">
        <v>219.46123299999999</v>
      </c>
      <c r="G1141" s="5">
        <v>3</v>
      </c>
      <c r="P1141">
        <v>2</v>
      </c>
      <c r="Q1141" t="str">
        <f t="shared" si="18"/>
        <v>23</v>
      </c>
    </row>
    <row r="1142" spans="1:17" x14ac:dyDescent="0.25">
      <c r="A1142">
        <v>1240</v>
      </c>
      <c r="D1142">
        <v>208.35508200000001</v>
      </c>
      <c r="E1142" s="2">
        <v>2</v>
      </c>
      <c r="F1142">
        <v>219.46123299999999</v>
      </c>
      <c r="G1142" s="5">
        <v>3</v>
      </c>
      <c r="P1142">
        <v>2</v>
      </c>
      <c r="Q1142" t="str">
        <f t="shared" si="18"/>
        <v>23</v>
      </c>
    </row>
    <row r="1143" spans="1:17" x14ac:dyDescent="0.25">
      <c r="A1143">
        <v>1241</v>
      </c>
      <c r="B1143">
        <v>203.206435</v>
      </c>
      <c r="C1143" s="4">
        <v>1</v>
      </c>
      <c r="D1143">
        <v>208.35508200000001</v>
      </c>
      <c r="E1143" s="2">
        <v>2</v>
      </c>
      <c r="F1143">
        <v>219.46123299999999</v>
      </c>
      <c r="G1143" s="5">
        <v>3</v>
      </c>
      <c r="P1143">
        <v>3</v>
      </c>
      <c r="Q1143" t="str">
        <f t="shared" si="18"/>
        <v>123</v>
      </c>
    </row>
    <row r="1144" spans="1:17" x14ac:dyDescent="0.25">
      <c r="A1144">
        <v>1242</v>
      </c>
      <c r="B1144">
        <v>203.169634</v>
      </c>
      <c r="C1144" s="4">
        <v>1</v>
      </c>
      <c r="D1144">
        <v>208.35508200000001</v>
      </c>
      <c r="E1144" s="2">
        <v>2</v>
      </c>
      <c r="F1144">
        <v>219.46123299999999</v>
      </c>
      <c r="G1144" s="5">
        <v>3</v>
      </c>
      <c r="H1144">
        <v>214.37443200000001</v>
      </c>
      <c r="I1144" s="3">
        <v>4</v>
      </c>
      <c r="P1144">
        <v>4</v>
      </c>
      <c r="Q1144" t="str">
        <f t="shared" si="18"/>
        <v>1234</v>
      </c>
    </row>
    <row r="1145" spans="1:17" x14ac:dyDescent="0.25">
      <c r="A1145">
        <v>1243</v>
      </c>
      <c r="B1145">
        <v>203.169634</v>
      </c>
      <c r="C1145" s="4">
        <v>1</v>
      </c>
      <c r="D1145">
        <v>208.35508200000001</v>
      </c>
      <c r="E1145" s="2">
        <v>2</v>
      </c>
      <c r="F1145">
        <v>219.46123299999999</v>
      </c>
      <c r="G1145" s="5">
        <v>3</v>
      </c>
      <c r="H1145">
        <v>214.37116900000001</v>
      </c>
      <c r="I1145" s="3">
        <v>4</v>
      </c>
      <c r="P1145">
        <v>4</v>
      </c>
      <c r="Q1145" t="str">
        <f t="shared" si="18"/>
        <v>1234</v>
      </c>
    </row>
    <row r="1146" spans="1:17" x14ac:dyDescent="0.25">
      <c r="A1146">
        <v>1244</v>
      </c>
      <c r="B1146">
        <v>203.169634</v>
      </c>
      <c r="C1146" s="4">
        <v>1</v>
      </c>
      <c r="D1146">
        <v>208.332922</v>
      </c>
      <c r="E1146" s="2">
        <v>2</v>
      </c>
      <c r="F1146">
        <v>219.46123299999999</v>
      </c>
      <c r="G1146" s="5">
        <v>3</v>
      </c>
      <c r="H1146">
        <v>214.37116900000001</v>
      </c>
      <c r="I1146" s="3">
        <v>4</v>
      </c>
      <c r="P1146">
        <v>4</v>
      </c>
      <c r="Q1146" t="str">
        <f t="shared" si="18"/>
        <v>1234</v>
      </c>
    </row>
    <row r="1147" spans="1:17" x14ac:dyDescent="0.25">
      <c r="A1147">
        <v>1245</v>
      </c>
      <c r="B1147">
        <v>203.169634</v>
      </c>
      <c r="C1147" s="4">
        <v>1</v>
      </c>
      <c r="D1147">
        <v>208.332922</v>
      </c>
      <c r="E1147" s="2">
        <v>2</v>
      </c>
      <c r="F1147">
        <v>219.524214</v>
      </c>
      <c r="G1147" s="5">
        <v>3</v>
      </c>
      <c r="H1147">
        <v>214.37116900000001</v>
      </c>
      <c r="I1147" s="3">
        <v>4</v>
      </c>
      <c r="P1147">
        <v>4</v>
      </c>
      <c r="Q1147" t="str">
        <f t="shared" si="18"/>
        <v>1234</v>
      </c>
    </row>
    <row r="1148" spans="1:17" x14ac:dyDescent="0.25">
      <c r="A1148">
        <v>1246</v>
      </c>
      <c r="B1148">
        <v>203.169634</v>
      </c>
      <c r="C1148" s="4">
        <v>1</v>
      </c>
      <c r="H1148">
        <v>214.37116900000001</v>
      </c>
      <c r="I1148" s="3">
        <v>4</v>
      </c>
      <c r="P1148">
        <v>2</v>
      </c>
      <c r="Q1148" t="str">
        <f t="shared" si="18"/>
        <v>14</v>
      </c>
    </row>
    <row r="1149" spans="1:17" x14ac:dyDescent="0.25">
      <c r="A1149">
        <v>1247</v>
      </c>
      <c r="B1149">
        <v>203.169634</v>
      </c>
      <c r="C1149" s="4">
        <v>1</v>
      </c>
      <c r="H1149">
        <v>214.37116900000001</v>
      </c>
      <c r="I1149" s="3">
        <v>4</v>
      </c>
      <c r="P1149">
        <v>2</v>
      </c>
      <c r="Q1149" t="str">
        <f t="shared" si="18"/>
        <v>14</v>
      </c>
    </row>
    <row r="1150" spans="1:17" x14ac:dyDescent="0.25">
      <c r="A1150">
        <v>1248</v>
      </c>
      <c r="B1150">
        <v>203.169634</v>
      </c>
      <c r="C1150" s="4">
        <v>1</v>
      </c>
      <c r="H1150">
        <v>214.37116900000001</v>
      </c>
      <c r="I1150" s="3">
        <v>4</v>
      </c>
      <c r="P1150">
        <v>2</v>
      </c>
      <c r="Q1150" t="str">
        <f t="shared" si="18"/>
        <v>14</v>
      </c>
    </row>
    <row r="1151" spans="1:17" x14ac:dyDescent="0.25">
      <c r="A1151">
        <v>1249</v>
      </c>
      <c r="B1151">
        <v>203.169634</v>
      </c>
      <c r="C1151" s="4">
        <v>1</v>
      </c>
      <c r="H1151">
        <v>214.37116900000001</v>
      </c>
      <c r="I1151" s="3">
        <v>4</v>
      </c>
      <c r="P1151">
        <v>2</v>
      </c>
      <c r="Q1151" t="str">
        <f t="shared" si="18"/>
        <v>14</v>
      </c>
    </row>
    <row r="1152" spans="1:17" x14ac:dyDescent="0.25">
      <c r="A1152">
        <v>1250</v>
      </c>
      <c r="B1152">
        <v>203.169634</v>
      </c>
      <c r="C1152" s="4">
        <v>1</v>
      </c>
      <c r="H1152">
        <v>214.37116900000001</v>
      </c>
      <c r="I1152" s="3">
        <v>4</v>
      </c>
      <c r="P1152">
        <v>2</v>
      </c>
      <c r="Q1152" t="str">
        <f t="shared" si="18"/>
        <v>14</v>
      </c>
    </row>
    <row r="1153" spans="1:17" x14ac:dyDescent="0.25">
      <c r="A1153">
        <v>1251</v>
      </c>
      <c r="B1153">
        <v>203.169634</v>
      </c>
      <c r="C1153" s="4">
        <v>1</v>
      </c>
      <c r="H1153">
        <v>214.37116900000001</v>
      </c>
      <c r="I1153" s="3">
        <v>4</v>
      </c>
      <c r="P1153">
        <v>2</v>
      </c>
      <c r="Q1153" t="str">
        <f t="shared" si="18"/>
        <v>14</v>
      </c>
    </row>
    <row r="1154" spans="1:17" x14ac:dyDescent="0.25">
      <c r="A1154">
        <v>1252</v>
      </c>
      <c r="B1154">
        <v>203.169634</v>
      </c>
      <c r="C1154" s="4">
        <v>1</v>
      </c>
      <c r="H1154">
        <v>214.37116900000001</v>
      </c>
      <c r="I1154" s="3">
        <v>4</v>
      </c>
      <c r="P1154">
        <v>2</v>
      </c>
      <c r="Q1154" t="str">
        <f t="shared" ref="Q1154:Q1217" si="19">CONCATENATE(C1154,E1154,G1154,I1154)</f>
        <v>14</v>
      </c>
    </row>
    <row r="1155" spans="1:17" x14ac:dyDescent="0.25">
      <c r="A1155">
        <v>1253</v>
      </c>
      <c r="B1155">
        <v>203.169634</v>
      </c>
      <c r="C1155" s="4">
        <v>1</v>
      </c>
      <c r="H1155">
        <v>214.37116900000001</v>
      </c>
      <c r="I1155" s="3">
        <v>4</v>
      </c>
      <c r="P1155">
        <v>2</v>
      </c>
      <c r="Q1155" t="str">
        <f t="shared" si="19"/>
        <v>14</v>
      </c>
    </row>
    <row r="1156" spans="1:17" x14ac:dyDescent="0.25">
      <c r="A1156">
        <v>1254</v>
      </c>
      <c r="B1156">
        <v>203.169634</v>
      </c>
      <c r="C1156" s="4">
        <v>1</v>
      </c>
      <c r="H1156">
        <v>214.37116900000001</v>
      </c>
      <c r="I1156" s="3">
        <v>4</v>
      </c>
      <c r="P1156">
        <v>2</v>
      </c>
      <c r="Q1156" t="str">
        <f t="shared" si="19"/>
        <v>14</v>
      </c>
    </row>
    <row r="1157" spans="1:17" x14ac:dyDescent="0.25">
      <c r="A1157">
        <v>1255</v>
      </c>
      <c r="B1157">
        <v>203.169634</v>
      </c>
      <c r="C1157" s="4">
        <v>1</v>
      </c>
      <c r="H1157">
        <v>214.37116900000001</v>
      </c>
      <c r="I1157" s="3">
        <v>4</v>
      </c>
      <c r="P1157">
        <v>2</v>
      </c>
      <c r="Q1157" t="str">
        <f t="shared" si="19"/>
        <v>14</v>
      </c>
    </row>
    <row r="1158" spans="1:17" x14ac:dyDescent="0.25">
      <c r="A1158">
        <v>1256</v>
      </c>
      <c r="B1158">
        <v>203.206435</v>
      </c>
      <c r="C1158" s="4">
        <v>1</v>
      </c>
      <c r="D1158">
        <v>194.70003700000001</v>
      </c>
      <c r="E1158" s="2">
        <v>2</v>
      </c>
      <c r="H1158">
        <v>214.37116900000001</v>
      </c>
      <c r="I1158" s="3">
        <v>4</v>
      </c>
      <c r="P1158">
        <v>3</v>
      </c>
      <c r="Q1158" t="str">
        <f t="shared" si="19"/>
        <v>124</v>
      </c>
    </row>
    <row r="1159" spans="1:17" x14ac:dyDescent="0.25">
      <c r="A1159">
        <v>1257</v>
      </c>
      <c r="D1159">
        <v>194.65773200000001</v>
      </c>
      <c r="E1159" s="2">
        <v>2</v>
      </c>
      <c r="H1159">
        <v>214.37443200000001</v>
      </c>
      <c r="I1159" s="3">
        <v>4</v>
      </c>
      <c r="P1159">
        <v>2</v>
      </c>
      <c r="Q1159" t="str">
        <f t="shared" si="19"/>
        <v>24</v>
      </c>
    </row>
    <row r="1160" spans="1:17" x14ac:dyDescent="0.25">
      <c r="A1160">
        <v>1258</v>
      </c>
      <c r="D1160">
        <v>194.65773200000001</v>
      </c>
      <c r="E1160" s="2">
        <v>2</v>
      </c>
      <c r="P1160">
        <v>1</v>
      </c>
      <c r="Q1160" t="str">
        <f t="shared" si="19"/>
        <v>2</v>
      </c>
    </row>
    <row r="1161" spans="1:17" x14ac:dyDescent="0.25">
      <c r="A1161">
        <v>1259</v>
      </c>
      <c r="D1161">
        <v>194.65773200000001</v>
      </c>
      <c r="E1161" s="2">
        <v>2</v>
      </c>
      <c r="F1161">
        <v>204.98940099999999</v>
      </c>
      <c r="G1161" s="5">
        <v>3</v>
      </c>
      <c r="P1161">
        <v>2</v>
      </c>
      <c r="Q1161" t="str">
        <f t="shared" si="19"/>
        <v>23</v>
      </c>
    </row>
    <row r="1162" spans="1:17" x14ac:dyDescent="0.25">
      <c r="A1162">
        <v>1260</v>
      </c>
      <c r="D1162">
        <v>194.65773200000001</v>
      </c>
      <c r="E1162" s="2">
        <v>2</v>
      </c>
      <c r="F1162">
        <v>204.78399100000001</v>
      </c>
      <c r="G1162" s="5">
        <v>3</v>
      </c>
      <c r="P1162">
        <v>2</v>
      </c>
      <c r="Q1162" t="str">
        <f t="shared" si="19"/>
        <v>23</v>
      </c>
    </row>
    <row r="1163" spans="1:17" x14ac:dyDescent="0.25">
      <c r="A1163">
        <v>1261</v>
      </c>
      <c r="D1163">
        <v>194.65773200000001</v>
      </c>
      <c r="E1163" s="2">
        <v>2</v>
      </c>
      <c r="F1163">
        <v>204.78399100000001</v>
      </c>
      <c r="G1163" s="5">
        <v>3</v>
      </c>
      <c r="P1163">
        <v>2</v>
      </c>
      <c r="Q1163" t="str">
        <f t="shared" si="19"/>
        <v>23</v>
      </c>
    </row>
    <row r="1164" spans="1:17" x14ac:dyDescent="0.25">
      <c r="A1164">
        <v>1262</v>
      </c>
      <c r="D1164">
        <v>194.65773200000001</v>
      </c>
      <c r="E1164" s="2">
        <v>2</v>
      </c>
      <c r="F1164">
        <v>204.78399100000001</v>
      </c>
      <c r="G1164" s="5">
        <v>3</v>
      </c>
      <c r="P1164">
        <v>2</v>
      </c>
      <c r="Q1164" t="str">
        <f t="shared" si="19"/>
        <v>23</v>
      </c>
    </row>
    <row r="1165" spans="1:17" x14ac:dyDescent="0.25">
      <c r="A1165">
        <v>1263</v>
      </c>
      <c r="D1165">
        <v>194.65773200000001</v>
      </c>
      <c r="E1165" s="2">
        <v>2</v>
      </c>
      <c r="F1165">
        <v>204.78399100000001</v>
      </c>
      <c r="G1165" s="5">
        <v>3</v>
      </c>
      <c r="P1165">
        <v>2</v>
      </c>
      <c r="Q1165" t="str">
        <f t="shared" si="19"/>
        <v>23</v>
      </c>
    </row>
    <row r="1166" spans="1:17" x14ac:dyDescent="0.25">
      <c r="A1166">
        <v>1264</v>
      </c>
      <c r="D1166">
        <v>194.65773200000001</v>
      </c>
      <c r="E1166" s="2">
        <v>2</v>
      </c>
      <c r="F1166">
        <v>204.78399100000001</v>
      </c>
      <c r="G1166" s="5">
        <v>3</v>
      </c>
      <c r="P1166">
        <v>2</v>
      </c>
      <c r="Q1166" t="str">
        <f t="shared" si="19"/>
        <v>23</v>
      </c>
    </row>
    <row r="1167" spans="1:17" x14ac:dyDescent="0.25">
      <c r="A1167">
        <v>1265</v>
      </c>
      <c r="D1167">
        <v>194.65773200000001</v>
      </c>
      <c r="E1167" s="2">
        <v>2</v>
      </c>
      <c r="F1167">
        <v>204.78399100000001</v>
      </c>
      <c r="G1167" s="5">
        <v>3</v>
      </c>
      <c r="P1167">
        <v>2</v>
      </c>
      <c r="Q1167" t="str">
        <f t="shared" si="19"/>
        <v>23</v>
      </c>
    </row>
    <row r="1168" spans="1:17" x14ac:dyDescent="0.25">
      <c r="A1168">
        <v>1266</v>
      </c>
      <c r="D1168">
        <v>194.65773200000001</v>
      </c>
      <c r="E1168" s="2">
        <v>2</v>
      </c>
      <c r="F1168">
        <v>204.78399100000001</v>
      </c>
      <c r="G1168" s="5">
        <v>3</v>
      </c>
      <c r="P1168">
        <v>2</v>
      </c>
      <c r="Q1168" t="str">
        <f t="shared" si="19"/>
        <v>23</v>
      </c>
    </row>
    <row r="1169" spans="1:17" x14ac:dyDescent="0.25">
      <c r="A1169">
        <v>1267</v>
      </c>
      <c r="D1169">
        <v>194.65773200000001</v>
      </c>
      <c r="E1169" s="2">
        <v>2</v>
      </c>
      <c r="F1169">
        <v>204.78399100000001</v>
      </c>
      <c r="G1169" s="5">
        <v>3</v>
      </c>
      <c r="P1169">
        <v>2</v>
      </c>
      <c r="Q1169" t="str">
        <f t="shared" si="19"/>
        <v>23</v>
      </c>
    </row>
    <row r="1170" spans="1:17" x14ac:dyDescent="0.25">
      <c r="A1170">
        <v>1268</v>
      </c>
      <c r="D1170">
        <v>194.65773200000001</v>
      </c>
      <c r="E1170" s="2">
        <v>2</v>
      </c>
      <c r="F1170">
        <v>204.78399100000001</v>
      </c>
      <c r="G1170" s="5">
        <v>3</v>
      </c>
      <c r="P1170">
        <v>2</v>
      </c>
      <c r="Q1170" t="str">
        <f t="shared" si="19"/>
        <v>23</v>
      </c>
    </row>
    <row r="1171" spans="1:17" x14ac:dyDescent="0.25">
      <c r="A1171">
        <v>1269</v>
      </c>
      <c r="D1171">
        <v>194.65773200000001</v>
      </c>
      <c r="E1171" s="2">
        <v>2</v>
      </c>
      <c r="F1171">
        <v>204.78399100000001</v>
      </c>
      <c r="G1171" s="5">
        <v>3</v>
      </c>
      <c r="H1171">
        <v>198.79699600000001</v>
      </c>
      <c r="I1171" s="3">
        <v>4</v>
      </c>
      <c r="P1171">
        <v>3</v>
      </c>
      <c r="Q1171" t="str">
        <f t="shared" si="19"/>
        <v>234</v>
      </c>
    </row>
    <row r="1172" spans="1:17" x14ac:dyDescent="0.25">
      <c r="A1172">
        <v>1270</v>
      </c>
      <c r="B1172">
        <v>186.13149899999999</v>
      </c>
      <c r="C1172" s="4">
        <v>1</v>
      </c>
      <c r="D1172">
        <v>194.70003700000001</v>
      </c>
      <c r="E1172" s="2">
        <v>2</v>
      </c>
      <c r="F1172">
        <v>204.78399100000001</v>
      </c>
      <c r="G1172" s="5">
        <v>3</v>
      </c>
      <c r="H1172">
        <v>198.81587500000001</v>
      </c>
      <c r="I1172" s="3">
        <v>4</v>
      </c>
      <c r="P1172">
        <v>4</v>
      </c>
      <c r="Q1172" t="str">
        <f t="shared" si="19"/>
        <v>1234</v>
      </c>
    </row>
    <row r="1173" spans="1:17" x14ac:dyDescent="0.25">
      <c r="A1173">
        <v>1271</v>
      </c>
      <c r="B1173">
        <v>186.145781</v>
      </c>
      <c r="C1173" s="4">
        <v>1</v>
      </c>
      <c r="F1173">
        <v>204.98940099999999</v>
      </c>
      <c r="G1173" s="5">
        <v>3</v>
      </c>
      <c r="H1173">
        <v>198.81587500000001</v>
      </c>
      <c r="I1173" s="3">
        <v>4</v>
      </c>
      <c r="P1173">
        <v>3</v>
      </c>
      <c r="Q1173" t="str">
        <f t="shared" si="19"/>
        <v>134</v>
      </c>
    </row>
    <row r="1174" spans="1:17" x14ac:dyDescent="0.25">
      <c r="A1174">
        <v>1272</v>
      </c>
      <c r="B1174">
        <v>186.145781</v>
      </c>
      <c r="C1174" s="4">
        <v>1</v>
      </c>
      <c r="F1174">
        <v>204.98940099999999</v>
      </c>
      <c r="G1174" s="5">
        <v>3</v>
      </c>
      <c r="H1174">
        <v>198.81587500000001</v>
      </c>
      <c r="I1174" s="3">
        <v>4</v>
      </c>
      <c r="P1174">
        <v>3</v>
      </c>
      <c r="Q1174" t="str">
        <f t="shared" si="19"/>
        <v>134</v>
      </c>
    </row>
    <row r="1175" spans="1:17" x14ac:dyDescent="0.25">
      <c r="A1175">
        <v>1273</v>
      </c>
      <c r="B1175">
        <v>186.145781</v>
      </c>
      <c r="C1175" s="4">
        <v>1</v>
      </c>
      <c r="H1175">
        <v>198.81587500000001</v>
      </c>
      <c r="I1175" s="3">
        <v>4</v>
      </c>
      <c r="P1175">
        <v>2</v>
      </c>
      <c r="Q1175" t="str">
        <f t="shared" si="19"/>
        <v>14</v>
      </c>
    </row>
    <row r="1176" spans="1:17" x14ac:dyDescent="0.25">
      <c r="A1176">
        <v>1274</v>
      </c>
      <c r="B1176">
        <v>186.145781</v>
      </c>
      <c r="C1176" s="4">
        <v>1</v>
      </c>
      <c r="H1176">
        <v>198.81587500000001</v>
      </c>
      <c r="I1176" s="3">
        <v>4</v>
      </c>
      <c r="P1176">
        <v>2</v>
      </c>
      <c r="Q1176" t="str">
        <f t="shared" si="19"/>
        <v>14</v>
      </c>
    </row>
    <row r="1177" spans="1:17" x14ac:dyDescent="0.25">
      <c r="A1177">
        <v>1275</v>
      </c>
      <c r="B1177">
        <v>186.145781</v>
      </c>
      <c r="C1177" s="4">
        <v>1</v>
      </c>
      <c r="H1177">
        <v>198.81587500000001</v>
      </c>
      <c r="I1177" s="3">
        <v>4</v>
      </c>
      <c r="P1177">
        <v>2</v>
      </c>
      <c r="Q1177" t="str">
        <f t="shared" si="19"/>
        <v>14</v>
      </c>
    </row>
    <row r="1178" spans="1:17" x14ac:dyDescent="0.25">
      <c r="A1178">
        <v>1276</v>
      </c>
      <c r="B1178">
        <v>186.145781</v>
      </c>
      <c r="C1178" s="4">
        <v>1</v>
      </c>
      <c r="H1178">
        <v>198.81587500000001</v>
      </c>
      <c r="I1178" s="3">
        <v>4</v>
      </c>
      <c r="P1178">
        <v>2</v>
      </c>
      <c r="Q1178" t="str">
        <f t="shared" si="19"/>
        <v>14</v>
      </c>
    </row>
    <row r="1179" spans="1:17" x14ac:dyDescent="0.25">
      <c r="A1179">
        <v>1277</v>
      </c>
      <c r="B1179">
        <v>186.145781</v>
      </c>
      <c r="C1179" s="4">
        <v>1</v>
      </c>
      <c r="H1179">
        <v>198.81587500000001</v>
      </c>
      <c r="I1179" s="3">
        <v>4</v>
      </c>
      <c r="P1179">
        <v>2</v>
      </c>
      <c r="Q1179" t="str">
        <f t="shared" si="19"/>
        <v>14</v>
      </c>
    </row>
    <row r="1180" spans="1:17" x14ac:dyDescent="0.25">
      <c r="A1180">
        <v>1278</v>
      </c>
      <c r="B1180">
        <v>186.145781</v>
      </c>
      <c r="C1180" s="4">
        <v>1</v>
      </c>
      <c r="H1180">
        <v>198.81587500000001</v>
      </c>
      <c r="I1180" s="3">
        <v>4</v>
      </c>
      <c r="P1180">
        <v>2</v>
      </c>
      <c r="Q1180" t="str">
        <f t="shared" si="19"/>
        <v>14</v>
      </c>
    </row>
    <row r="1181" spans="1:17" x14ac:dyDescent="0.25">
      <c r="A1181">
        <v>1279</v>
      </c>
      <c r="B1181">
        <v>186.145781</v>
      </c>
      <c r="C1181" s="4">
        <v>1</v>
      </c>
      <c r="H1181">
        <v>198.81587500000001</v>
      </c>
      <c r="I1181" s="3">
        <v>4</v>
      </c>
      <c r="P1181">
        <v>2</v>
      </c>
      <c r="Q1181" t="str">
        <f t="shared" si="19"/>
        <v>14</v>
      </c>
    </row>
    <row r="1182" spans="1:17" x14ac:dyDescent="0.25">
      <c r="A1182">
        <v>1280</v>
      </c>
      <c r="B1182">
        <v>186.145781</v>
      </c>
      <c r="C1182" s="4">
        <v>1</v>
      </c>
      <c r="H1182">
        <v>198.81587500000001</v>
      </c>
      <c r="I1182" s="3">
        <v>4</v>
      </c>
      <c r="P1182">
        <v>2</v>
      </c>
      <c r="Q1182" t="str">
        <f t="shared" si="19"/>
        <v>14</v>
      </c>
    </row>
    <row r="1183" spans="1:17" x14ac:dyDescent="0.25">
      <c r="A1183">
        <v>1281</v>
      </c>
      <c r="B1183">
        <v>186.145781</v>
      </c>
      <c r="C1183" s="4">
        <v>1</v>
      </c>
      <c r="H1183">
        <v>198.81587500000001</v>
      </c>
      <c r="I1183" s="3">
        <v>4</v>
      </c>
      <c r="P1183">
        <v>2</v>
      </c>
      <c r="Q1183" t="str">
        <f t="shared" si="19"/>
        <v>14</v>
      </c>
    </row>
    <row r="1184" spans="1:17" x14ac:dyDescent="0.25">
      <c r="A1184">
        <v>1282</v>
      </c>
      <c r="B1184">
        <v>186.13149899999999</v>
      </c>
      <c r="C1184" s="4">
        <v>1</v>
      </c>
      <c r="D1184">
        <v>177.74569700000001</v>
      </c>
      <c r="E1184" s="2">
        <v>2</v>
      </c>
      <c r="H1184">
        <v>198.79699600000001</v>
      </c>
      <c r="I1184" s="3">
        <v>4</v>
      </c>
      <c r="P1184">
        <v>3</v>
      </c>
      <c r="Q1184" t="str">
        <f t="shared" si="19"/>
        <v>124</v>
      </c>
    </row>
    <row r="1185" spans="1:17" x14ac:dyDescent="0.25">
      <c r="A1185">
        <v>1283</v>
      </c>
      <c r="B1185">
        <v>186.13149899999999</v>
      </c>
      <c r="C1185" s="4">
        <v>1</v>
      </c>
      <c r="D1185">
        <v>177.682749</v>
      </c>
      <c r="E1185" s="2">
        <v>2</v>
      </c>
      <c r="H1185">
        <v>198.79699600000001</v>
      </c>
      <c r="I1185" s="3">
        <v>4</v>
      </c>
      <c r="P1185">
        <v>3</v>
      </c>
      <c r="Q1185" t="str">
        <f t="shared" si="19"/>
        <v>124</v>
      </c>
    </row>
    <row r="1186" spans="1:17" x14ac:dyDescent="0.25">
      <c r="A1186">
        <v>1284</v>
      </c>
      <c r="D1186">
        <v>177.682749</v>
      </c>
      <c r="E1186" s="2">
        <v>2</v>
      </c>
      <c r="P1186">
        <v>1</v>
      </c>
      <c r="Q1186" t="str">
        <f t="shared" si="19"/>
        <v>2</v>
      </c>
    </row>
    <row r="1187" spans="1:17" x14ac:dyDescent="0.25">
      <c r="A1187">
        <v>1285</v>
      </c>
      <c r="D1187">
        <v>177.682749</v>
      </c>
      <c r="E1187" s="2">
        <v>2</v>
      </c>
      <c r="P1187">
        <v>1</v>
      </c>
      <c r="Q1187" t="str">
        <f t="shared" si="19"/>
        <v>2</v>
      </c>
    </row>
    <row r="1188" spans="1:17" x14ac:dyDescent="0.25">
      <c r="A1188">
        <v>1286</v>
      </c>
      <c r="D1188">
        <v>177.682749</v>
      </c>
      <c r="E1188" s="2">
        <v>2</v>
      </c>
      <c r="F1188">
        <v>188.48445699999999</v>
      </c>
      <c r="G1188" s="5">
        <v>3</v>
      </c>
      <c r="P1188">
        <v>2</v>
      </c>
      <c r="Q1188" t="str">
        <f t="shared" si="19"/>
        <v>23</v>
      </c>
    </row>
    <row r="1189" spans="1:17" x14ac:dyDescent="0.25">
      <c r="A1189">
        <v>1287</v>
      </c>
      <c r="D1189">
        <v>177.682749</v>
      </c>
      <c r="E1189" s="2">
        <v>2</v>
      </c>
      <c r="F1189">
        <v>188.396063</v>
      </c>
      <c r="G1189" s="5">
        <v>3</v>
      </c>
      <c r="P1189">
        <v>2</v>
      </c>
      <c r="Q1189" t="str">
        <f t="shared" si="19"/>
        <v>23</v>
      </c>
    </row>
    <row r="1190" spans="1:17" x14ac:dyDescent="0.25">
      <c r="A1190">
        <v>1288</v>
      </c>
      <c r="D1190">
        <v>177.682749</v>
      </c>
      <c r="E1190" s="2">
        <v>2</v>
      </c>
      <c r="F1190">
        <v>188.396063</v>
      </c>
      <c r="G1190" s="5">
        <v>3</v>
      </c>
      <c r="P1190">
        <v>2</v>
      </c>
      <c r="Q1190" t="str">
        <f t="shared" si="19"/>
        <v>23</v>
      </c>
    </row>
    <row r="1191" spans="1:17" x14ac:dyDescent="0.25">
      <c r="A1191">
        <v>1289</v>
      </c>
      <c r="D1191">
        <v>177.682749</v>
      </c>
      <c r="E1191" s="2">
        <v>2</v>
      </c>
      <c r="F1191">
        <v>188.396063</v>
      </c>
      <c r="G1191" s="5">
        <v>3</v>
      </c>
      <c r="P1191">
        <v>2</v>
      </c>
      <c r="Q1191" t="str">
        <f t="shared" si="19"/>
        <v>23</v>
      </c>
    </row>
    <row r="1192" spans="1:17" x14ac:dyDescent="0.25">
      <c r="A1192">
        <v>1290</v>
      </c>
      <c r="D1192">
        <v>177.682749</v>
      </c>
      <c r="E1192" s="2">
        <v>2</v>
      </c>
      <c r="F1192">
        <v>188.396063</v>
      </c>
      <c r="G1192" s="5">
        <v>3</v>
      </c>
      <c r="P1192">
        <v>2</v>
      </c>
      <c r="Q1192" t="str">
        <f t="shared" si="19"/>
        <v>23</v>
      </c>
    </row>
    <row r="1193" spans="1:17" x14ac:dyDescent="0.25">
      <c r="A1193">
        <v>1291</v>
      </c>
      <c r="D1193">
        <v>177.682749</v>
      </c>
      <c r="E1193" s="2">
        <v>2</v>
      </c>
      <c r="F1193">
        <v>188.396063</v>
      </c>
      <c r="G1193" s="5">
        <v>3</v>
      </c>
      <c r="P1193">
        <v>2</v>
      </c>
      <c r="Q1193" t="str">
        <f t="shared" si="19"/>
        <v>23</v>
      </c>
    </row>
    <row r="1194" spans="1:17" x14ac:dyDescent="0.25">
      <c r="A1194">
        <v>1292</v>
      </c>
      <c r="D1194">
        <v>177.682749</v>
      </c>
      <c r="E1194" s="2">
        <v>2</v>
      </c>
      <c r="F1194">
        <v>188.396063</v>
      </c>
      <c r="G1194" s="5">
        <v>3</v>
      </c>
      <c r="P1194">
        <v>2</v>
      </c>
      <c r="Q1194" t="str">
        <f t="shared" si="19"/>
        <v>23</v>
      </c>
    </row>
    <row r="1195" spans="1:17" x14ac:dyDescent="0.25">
      <c r="A1195">
        <v>1293</v>
      </c>
      <c r="D1195">
        <v>177.74569700000001</v>
      </c>
      <c r="E1195" s="2">
        <v>2</v>
      </c>
      <c r="F1195">
        <v>188.396063</v>
      </c>
      <c r="G1195" s="5">
        <v>3</v>
      </c>
      <c r="P1195">
        <v>2</v>
      </c>
      <c r="Q1195" t="str">
        <f t="shared" si="19"/>
        <v>23</v>
      </c>
    </row>
    <row r="1196" spans="1:17" x14ac:dyDescent="0.25">
      <c r="A1196">
        <v>1294</v>
      </c>
      <c r="B1196">
        <v>169.24369300000001</v>
      </c>
      <c r="C1196" s="4">
        <v>1</v>
      </c>
      <c r="F1196">
        <v>188.396063</v>
      </c>
      <c r="G1196" s="5">
        <v>3</v>
      </c>
      <c r="P1196">
        <v>2</v>
      </c>
      <c r="Q1196" t="str">
        <f t="shared" si="19"/>
        <v>13</v>
      </c>
    </row>
    <row r="1197" spans="1:17" x14ac:dyDescent="0.25">
      <c r="A1197">
        <v>1295</v>
      </c>
      <c r="B1197">
        <v>169.219765</v>
      </c>
      <c r="C1197" s="4">
        <v>1</v>
      </c>
      <c r="F1197">
        <v>188.396063</v>
      </c>
      <c r="G1197" s="5">
        <v>3</v>
      </c>
      <c r="H1197">
        <v>181.000823</v>
      </c>
      <c r="I1197" s="3">
        <v>4</v>
      </c>
      <c r="P1197">
        <v>3</v>
      </c>
      <c r="Q1197" t="str">
        <f t="shared" si="19"/>
        <v>134</v>
      </c>
    </row>
    <row r="1198" spans="1:17" x14ac:dyDescent="0.25">
      <c r="A1198">
        <v>1296</v>
      </c>
      <c r="B1198">
        <v>169.219765</v>
      </c>
      <c r="C1198" s="4">
        <v>1</v>
      </c>
      <c r="F1198">
        <v>188.48445699999999</v>
      </c>
      <c r="G1198" s="5">
        <v>3</v>
      </c>
      <c r="H1198">
        <v>181.009253</v>
      </c>
      <c r="I1198" s="3">
        <v>4</v>
      </c>
      <c r="P1198">
        <v>3</v>
      </c>
      <c r="Q1198" t="str">
        <f t="shared" si="19"/>
        <v>134</v>
      </c>
    </row>
    <row r="1199" spans="1:17" x14ac:dyDescent="0.25">
      <c r="A1199">
        <v>1297</v>
      </c>
      <c r="B1199">
        <v>169.219765</v>
      </c>
      <c r="C1199" s="4">
        <v>1</v>
      </c>
      <c r="H1199">
        <v>181.009253</v>
      </c>
      <c r="I1199" s="3">
        <v>4</v>
      </c>
      <c r="P1199">
        <v>2</v>
      </c>
      <c r="Q1199" t="str">
        <f t="shared" si="19"/>
        <v>14</v>
      </c>
    </row>
    <row r="1200" spans="1:17" x14ac:dyDescent="0.25">
      <c r="A1200">
        <v>1298</v>
      </c>
      <c r="B1200">
        <v>169.219765</v>
      </c>
      <c r="C1200" s="4">
        <v>1</v>
      </c>
      <c r="H1200">
        <v>181.009253</v>
      </c>
      <c r="I1200" s="3">
        <v>4</v>
      </c>
      <c r="P1200">
        <v>2</v>
      </c>
      <c r="Q1200" t="str">
        <f t="shared" si="19"/>
        <v>14</v>
      </c>
    </row>
    <row r="1201" spans="1:17" x14ac:dyDescent="0.25">
      <c r="A1201">
        <v>1299</v>
      </c>
      <c r="B1201">
        <v>169.219765</v>
      </c>
      <c r="C1201" s="4">
        <v>1</v>
      </c>
      <c r="H1201">
        <v>181.009253</v>
      </c>
      <c r="I1201" s="3">
        <v>4</v>
      </c>
      <c r="P1201">
        <v>2</v>
      </c>
      <c r="Q1201" t="str">
        <f t="shared" si="19"/>
        <v>14</v>
      </c>
    </row>
    <row r="1202" spans="1:17" x14ac:dyDescent="0.25">
      <c r="A1202">
        <v>1300</v>
      </c>
      <c r="B1202">
        <v>169.219765</v>
      </c>
      <c r="C1202" s="4">
        <v>1</v>
      </c>
      <c r="H1202">
        <v>181.009253</v>
      </c>
      <c r="I1202" s="3">
        <v>4</v>
      </c>
      <c r="P1202">
        <v>2</v>
      </c>
      <c r="Q1202" t="str">
        <f t="shared" si="19"/>
        <v>14</v>
      </c>
    </row>
    <row r="1203" spans="1:17" x14ac:dyDescent="0.25">
      <c r="A1203">
        <v>1301</v>
      </c>
      <c r="B1203">
        <v>169.219765</v>
      </c>
      <c r="C1203" s="4">
        <v>1</v>
      </c>
      <c r="H1203">
        <v>181.009253</v>
      </c>
      <c r="I1203" s="3">
        <v>4</v>
      </c>
      <c r="P1203">
        <v>2</v>
      </c>
      <c r="Q1203" t="str">
        <f t="shared" si="19"/>
        <v>14</v>
      </c>
    </row>
    <row r="1204" spans="1:17" x14ac:dyDescent="0.25">
      <c r="A1204">
        <v>1302</v>
      </c>
      <c r="B1204">
        <v>169.219765</v>
      </c>
      <c r="C1204" s="4">
        <v>1</v>
      </c>
      <c r="H1204">
        <v>181.009253</v>
      </c>
      <c r="I1204" s="3">
        <v>4</v>
      </c>
      <c r="P1204">
        <v>2</v>
      </c>
      <c r="Q1204" t="str">
        <f t="shared" si="19"/>
        <v>14</v>
      </c>
    </row>
    <row r="1205" spans="1:17" x14ac:dyDescent="0.25">
      <c r="A1205">
        <v>1303</v>
      </c>
      <c r="B1205">
        <v>169.219765</v>
      </c>
      <c r="C1205" s="4">
        <v>1</v>
      </c>
      <c r="H1205">
        <v>181.009253</v>
      </c>
      <c r="I1205" s="3">
        <v>4</v>
      </c>
      <c r="P1205">
        <v>2</v>
      </c>
      <c r="Q1205" t="str">
        <f t="shared" si="19"/>
        <v>14</v>
      </c>
    </row>
    <row r="1206" spans="1:17" x14ac:dyDescent="0.25">
      <c r="A1206">
        <v>1304</v>
      </c>
      <c r="B1206">
        <v>169.219765</v>
      </c>
      <c r="C1206" s="4">
        <v>1</v>
      </c>
      <c r="H1206">
        <v>181.009253</v>
      </c>
      <c r="I1206" s="3">
        <v>4</v>
      </c>
      <c r="P1206">
        <v>2</v>
      </c>
      <c r="Q1206" t="str">
        <f t="shared" si="19"/>
        <v>14</v>
      </c>
    </row>
    <row r="1207" spans="1:17" x14ac:dyDescent="0.25">
      <c r="A1207">
        <v>1305</v>
      </c>
      <c r="B1207">
        <v>169.219765</v>
      </c>
      <c r="C1207" s="4">
        <v>1</v>
      </c>
      <c r="H1207">
        <v>181.009253</v>
      </c>
      <c r="I1207" s="3">
        <v>4</v>
      </c>
      <c r="P1207">
        <v>2</v>
      </c>
      <c r="Q1207" t="str">
        <f t="shared" si="19"/>
        <v>14</v>
      </c>
    </row>
    <row r="1208" spans="1:17" x14ac:dyDescent="0.25">
      <c r="A1208">
        <v>1306</v>
      </c>
      <c r="B1208">
        <v>169.24369300000001</v>
      </c>
      <c r="C1208" s="4">
        <v>1</v>
      </c>
      <c r="D1208">
        <v>162.095561</v>
      </c>
      <c r="E1208" s="2">
        <v>2</v>
      </c>
      <c r="H1208">
        <v>181.000823</v>
      </c>
      <c r="I1208" s="3">
        <v>4</v>
      </c>
      <c r="P1208">
        <v>3</v>
      </c>
      <c r="Q1208" t="str">
        <f t="shared" si="19"/>
        <v>124</v>
      </c>
    </row>
    <row r="1209" spans="1:17" x14ac:dyDescent="0.25">
      <c r="A1209">
        <v>1307</v>
      </c>
      <c r="B1209">
        <v>169.24369300000001</v>
      </c>
      <c r="C1209" s="4">
        <v>1</v>
      </c>
      <c r="D1209">
        <v>162.02862199999998</v>
      </c>
      <c r="E1209" s="2">
        <v>2</v>
      </c>
      <c r="H1209">
        <v>181.000823</v>
      </c>
      <c r="I1209" s="3">
        <v>4</v>
      </c>
      <c r="P1209">
        <v>3</v>
      </c>
      <c r="Q1209" t="str">
        <f t="shared" si="19"/>
        <v>124</v>
      </c>
    </row>
    <row r="1210" spans="1:17" x14ac:dyDescent="0.25">
      <c r="A1210">
        <v>1308</v>
      </c>
      <c r="D1210">
        <v>162.02862199999998</v>
      </c>
      <c r="E1210" s="2">
        <v>2</v>
      </c>
      <c r="P1210">
        <v>1</v>
      </c>
      <c r="Q1210" t="str">
        <f t="shared" si="19"/>
        <v>2</v>
      </c>
    </row>
    <row r="1211" spans="1:17" x14ac:dyDescent="0.25">
      <c r="A1211">
        <v>1309</v>
      </c>
      <c r="D1211">
        <v>162.02862199999998</v>
      </c>
      <c r="E1211" s="2">
        <v>2</v>
      </c>
      <c r="P1211">
        <v>1</v>
      </c>
      <c r="Q1211" t="str">
        <f t="shared" si="19"/>
        <v>2</v>
      </c>
    </row>
    <row r="1212" spans="1:17" x14ac:dyDescent="0.25">
      <c r="A1212">
        <v>1310</v>
      </c>
      <c r="D1212">
        <v>162.02862199999998</v>
      </c>
      <c r="E1212" s="2">
        <v>2</v>
      </c>
      <c r="F1212">
        <v>170.94306599999999</v>
      </c>
      <c r="G1212" s="5">
        <v>3</v>
      </c>
      <c r="P1212">
        <v>2</v>
      </c>
      <c r="Q1212" t="str">
        <f t="shared" si="19"/>
        <v>23</v>
      </c>
    </row>
    <row r="1213" spans="1:17" x14ac:dyDescent="0.25">
      <c r="A1213">
        <v>1311</v>
      </c>
      <c r="D1213">
        <v>162.02862199999998</v>
      </c>
      <c r="E1213" s="2">
        <v>2</v>
      </c>
      <c r="F1213">
        <v>170.882992</v>
      </c>
      <c r="G1213" s="5">
        <v>3</v>
      </c>
      <c r="P1213">
        <v>2</v>
      </c>
      <c r="Q1213" t="str">
        <f t="shared" si="19"/>
        <v>23</v>
      </c>
    </row>
    <row r="1214" spans="1:17" x14ac:dyDescent="0.25">
      <c r="A1214">
        <v>1312</v>
      </c>
      <c r="D1214">
        <v>162.02862199999998</v>
      </c>
      <c r="E1214" s="2">
        <v>2</v>
      </c>
      <c r="F1214">
        <v>170.882992</v>
      </c>
      <c r="G1214" s="5">
        <v>3</v>
      </c>
      <c r="P1214">
        <v>2</v>
      </c>
      <c r="Q1214" t="str">
        <f t="shared" si="19"/>
        <v>23</v>
      </c>
    </row>
    <row r="1215" spans="1:17" x14ac:dyDescent="0.25">
      <c r="A1215">
        <v>1313</v>
      </c>
      <c r="D1215">
        <v>162.02862199999998</v>
      </c>
      <c r="E1215" s="2">
        <v>2</v>
      </c>
      <c r="F1215">
        <v>170.882992</v>
      </c>
      <c r="G1215" s="5">
        <v>3</v>
      </c>
      <c r="P1215">
        <v>2</v>
      </c>
      <c r="Q1215" t="str">
        <f t="shared" si="19"/>
        <v>23</v>
      </c>
    </row>
    <row r="1216" spans="1:17" x14ac:dyDescent="0.25">
      <c r="A1216">
        <v>1314</v>
      </c>
      <c r="D1216">
        <v>162.02862199999998</v>
      </c>
      <c r="E1216" s="2">
        <v>2</v>
      </c>
      <c r="F1216">
        <v>170.882992</v>
      </c>
      <c r="G1216" s="5">
        <v>3</v>
      </c>
      <c r="P1216">
        <v>2</v>
      </c>
      <c r="Q1216" t="str">
        <f t="shared" si="19"/>
        <v>23</v>
      </c>
    </row>
    <row r="1217" spans="1:17" x14ac:dyDescent="0.25">
      <c r="A1217">
        <v>1315</v>
      </c>
      <c r="D1217">
        <v>162.02862199999998</v>
      </c>
      <c r="E1217" s="2">
        <v>2</v>
      </c>
      <c r="F1217">
        <v>170.882992</v>
      </c>
      <c r="G1217" s="5">
        <v>3</v>
      </c>
      <c r="P1217">
        <v>2</v>
      </c>
      <c r="Q1217" t="str">
        <f t="shared" si="19"/>
        <v>23</v>
      </c>
    </row>
    <row r="1218" spans="1:17" x14ac:dyDescent="0.25">
      <c r="A1218">
        <v>1316</v>
      </c>
      <c r="D1218">
        <v>162.02862199999998</v>
      </c>
      <c r="E1218" s="2">
        <v>2</v>
      </c>
      <c r="F1218">
        <v>170.882992</v>
      </c>
      <c r="G1218" s="5">
        <v>3</v>
      </c>
      <c r="P1218">
        <v>2</v>
      </c>
      <c r="Q1218" t="str">
        <f t="shared" ref="Q1218:Q1281" si="20">CONCATENATE(C1218,E1218,G1218,I1218)</f>
        <v>23</v>
      </c>
    </row>
    <row r="1219" spans="1:17" x14ac:dyDescent="0.25">
      <c r="A1219">
        <v>1317</v>
      </c>
      <c r="D1219">
        <v>162.02862199999998</v>
      </c>
      <c r="E1219" s="2">
        <v>2</v>
      </c>
      <c r="F1219">
        <v>170.882992</v>
      </c>
      <c r="G1219" s="5">
        <v>3</v>
      </c>
      <c r="P1219">
        <v>2</v>
      </c>
      <c r="Q1219" t="str">
        <f t="shared" si="20"/>
        <v>23</v>
      </c>
    </row>
    <row r="1220" spans="1:17" x14ac:dyDescent="0.25">
      <c r="A1220">
        <v>1318</v>
      </c>
      <c r="D1220">
        <v>162.095561</v>
      </c>
      <c r="E1220" s="2">
        <v>2</v>
      </c>
      <c r="F1220">
        <v>170.882992</v>
      </c>
      <c r="G1220" s="5">
        <v>3</v>
      </c>
      <c r="P1220">
        <v>2</v>
      </c>
      <c r="Q1220" t="str">
        <f t="shared" si="20"/>
        <v>23</v>
      </c>
    </row>
    <row r="1221" spans="1:17" x14ac:dyDescent="0.25">
      <c r="A1221">
        <v>1319</v>
      </c>
      <c r="B1221">
        <v>155.345023</v>
      </c>
      <c r="C1221" s="4">
        <v>1</v>
      </c>
      <c r="F1221">
        <v>170.94306599999999</v>
      </c>
      <c r="G1221" s="5">
        <v>3</v>
      </c>
      <c r="H1221">
        <v>164.92603</v>
      </c>
      <c r="I1221" s="3">
        <v>4</v>
      </c>
      <c r="P1221">
        <v>3</v>
      </c>
      <c r="Q1221" t="str">
        <f t="shared" si="20"/>
        <v>134</v>
      </c>
    </row>
    <row r="1222" spans="1:17" x14ac:dyDescent="0.25">
      <c r="A1222">
        <v>1320</v>
      </c>
      <c r="B1222">
        <v>155.277781</v>
      </c>
      <c r="C1222" s="4">
        <v>1</v>
      </c>
      <c r="F1222">
        <v>170.94306599999999</v>
      </c>
      <c r="G1222" s="5">
        <v>3</v>
      </c>
      <c r="H1222">
        <v>164.914872</v>
      </c>
      <c r="I1222" s="3">
        <v>4</v>
      </c>
      <c r="P1222">
        <v>3</v>
      </c>
      <c r="Q1222" t="str">
        <f t="shared" si="20"/>
        <v>134</v>
      </c>
    </row>
    <row r="1223" spans="1:17" x14ac:dyDescent="0.25">
      <c r="A1223">
        <v>1321</v>
      </c>
      <c r="B1223">
        <v>155.277781</v>
      </c>
      <c r="C1223" s="4">
        <v>1</v>
      </c>
      <c r="H1223">
        <v>164.914872</v>
      </c>
      <c r="I1223" s="3">
        <v>4</v>
      </c>
      <c r="P1223">
        <v>2</v>
      </c>
      <c r="Q1223" t="str">
        <f t="shared" si="20"/>
        <v>14</v>
      </c>
    </row>
    <row r="1224" spans="1:17" x14ac:dyDescent="0.25">
      <c r="A1224">
        <v>1322</v>
      </c>
      <c r="B1224">
        <v>155.277781</v>
      </c>
      <c r="C1224" s="4">
        <v>1</v>
      </c>
      <c r="H1224">
        <v>164.914872</v>
      </c>
      <c r="I1224" s="3">
        <v>4</v>
      </c>
      <c r="P1224">
        <v>2</v>
      </c>
      <c r="Q1224" t="str">
        <f t="shared" si="20"/>
        <v>14</v>
      </c>
    </row>
    <row r="1225" spans="1:17" x14ac:dyDescent="0.25">
      <c r="A1225">
        <v>1323</v>
      </c>
      <c r="B1225">
        <v>155.277781</v>
      </c>
      <c r="C1225" s="4">
        <v>1</v>
      </c>
      <c r="H1225">
        <v>164.914872</v>
      </c>
      <c r="I1225" s="3">
        <v>4</v>
      </c>
      <c r="P1225">
        <v>2</v>
      </c>
      <c r="Q1225" t="str">
        <f t="shared" si="20"/>
        <v>14</v>
      </c>
    </row>
    <row r="1226" spans="1:17" x14ac:dyDescent="0.25">
      <c r="A1226">
        <v>1324</v>
      </c>
      <c r="B1226">
        <v>155.277781</v>
      </c>
      <c r="C1226" s="4">
        <v>1</v>
      </c>
      <c r="H1226">
        <v>164.914872</v>
      </c>
      <c r="I1226" s="3">
        <v>4</v>
      </c>
      <c r="P1226">
        <v>2</v>
      </c>
      <c r="Q1226" t="str">
        <f t="shared" si="20"/>
        <v>14</v>
      </c>
    </row>
    <row r="1227" spans="1:17" x14ac:dyDescent="0.25">
      <c r="A1227">
        <v>1325</v>
      </c>
      <c r="B1227">
        <v>155.277781</v>
      </c>
      <c r="C1227" s="4">
        <v>1</v>
      </c>
      <c r="H1227">
        <v>164.914872</v>
      </c>
      <c r="I1227" s="3">
        <v>4</v>
      </c>
      <c r="P1227">
        <v>2</v>
      </c>
      <c r="Q1227" t="str">
        <f t="shared" si="20"/>
        <v>14</v>
      </c>
    </row>
    <row r="1228" spans="1:17" x14ac:dyDescent="0.25">
      <c r="A1228">
        <v>1326</v>
      </c>
      <c r="B1228">
        <v>155.277781</v>
      </c>
      <c r="C1228" s="4">
        <v>1</v>
      </c>
      <c r="H1228">
        <v>164.914872</v>
      </c>
      <c r="I1228" s="3">
        <v>4</v>
      </c>
      <c r="P1228">
        <v>2</v>
      </c>
      <c r="Q1228" t="str">
        <f t="shared" si="20"/>
        <v>14</v>
      </c>
    </row>
    <row r="1229" spans="1:17" x14ac:dyDescent="0.25">
      <c r="A1229">
        <v>1327</v>
      </c>
      <c r="B1229">
        <v>155.277781</v>
      </c>
      <c r="C1229" s="4">
        <v>1</v>
      </c>
      <c r="H1229">
        <v>164.914872</v>
      </c>
      <c r="I1229" s="3">
        <v>4</v>
      </c>
      <c r="P1229">
        <v>2</v>
      </c>
      <c r="Q1229" t="str">
        <f t="shared" si="20"/>
        <v>14</v>
      </c>
    </row>
    <row r="1230" spans="1:17" x14ac:dyDescent="0.25">
      <c r="A1230">
        <v>1328</v>
      </c>
      <c r="B1230">
        <v>155.277781</v>
      </c>
      <c r="C1230" s="4">
        <v>1</v>
      </c>
      <c r="H1230">
        <v>164.914872</v>
      </c>
      <c r="I1230" s="3">
        <v>4</v>
      </c>
      <c r="P1230">
        <v>2</v>
      </c>
      <c r="Q1230" t="str">
        <f t="shared" si="20"/>
        <v>14</v>
      </c>
    </row>
    <row r="1231" spans="1:17" x14ac:dyDescent="0.25">
      <c r="A1231">
        <v>1329</v>
      </c>
      <c r="B1231">
        <v>155.277781</v>
      </c>
      <c r="C1231" s="4">
        <v>1</v>
      </c>
      <c r="D1231">
        <v>150.067497</v>
      </c>
      <c r="E1231" s="2">
        <v>2</v>
      </c>
      <c r="H1231">
        <v>164.92603</v>
      </c>
      <c r="I1231" s="3">
        <v>4</v>
      </c>
      <c r="P1231">
        <v>3</v>
      </c>
      <c r="Q1231" t="str">
        <f t="shared" si="20"/>
        <v>124</v>
      </c>
    </row>
    <row r="1232" spans="1:17" x14ac:dyDescent="0.25">
      <c r="A1232">
        <v>1330</v>
      </c>
      <c r="B1232">
        <v>155.345023</v>
      </c>
      <c r="C1232" s="4">
        <v>1</v>
      </c>
      <c r="D1232">
        <v>150.04341700000001</v>
      </c>
      <c r="E1232" s="2">
        <v>2</v>
      </c>
      <c r="H1232">
        <v>164.92603</v>
      </c>
      <c r="I1232" s="3">
        <v>4</v>
      </c>
      <c r="P1232">
        <v>3</v>
      </c>
      <c r="Q1232" t="str">
        <f t="shared" si="20"/>
        <v>124</v>
      </c>
    </row>
    <row r="1233" spans="1:17" x14ac:dyDescent="0.25">
      <c r="A1233">
        <v>1331</v>
      </c>
      <c r="D1233">
        <v>150.04341700000001</v>
      </c>
      <c r="E1233" s="2">
        <v>2</v>
      </c>
      <c r="P1233">
        <v>1</v>
      </c>
      <c r="Q1233" t="str">
        <f t="shared" si="20"/>
        <v>2</v>
      </c>
    </row>
    <row r="1234" spans="1:17" x14ac:dyDescent="0.25">
      <c r="A1234">
        <v>1332</v>
      </c>
      <c r="D1234">
        <v>150.04341700000001</v>
      </c>
      <c r="E1234" s="2">
        <v>2</v>
      </c>
      <c r="P1234">
        <v>1</v>
      </c>
      <c r="Q1234" t="str">
        <f t="shared" si="20"/>
        <v>2</v>
      </c>
    </row>
    <row r="1235" spans="1:17" x14ac:dyDescent="0.25">
      <c r="A1235">
        <v>1333</v>
      </c>
      <c r="D1235">
        <v>150.04341700000001</v>
      </c>
      <c r="E1235" s="2">
        <v>2</v>
      </c>
      <c r="P1235">
        <v>1</v>
      </c>
      <c r="Q1235" t="str">
        <f t="shared" si="20"/>
        <v>2</v>
      </c>
    </row>
    <row r="1236" spans="1:17" x14ac:dyDescent="0.25">
      <c r="A1236">
        <v>1334</v>
      </c>
      <c r="D1236">
        <v>150.04341700000001</v>
      </c>
      <c r="E1236" s="2">
        <v>2</v>
      </c>
      <c r="F1236">
        <v>156.68304599999999</v>
      </c>
      <c r="G1236" s="5">
        <v>3</v>
      </c>
      <c r="P1236">
        <v>2</v>
      </c>
      <c r="Q1236" t="str">
        <f t="shared" si="20"/>
        <v>23</v>
      </c>
    </row>
    <row r="1237" spans="1:17" x14ac:dyDescent="0.25">
      <c r="A1237">
        <v>1335</v>
      </c>
      <c r="D1237">
        <v>150.04341700000001</v>
      </c>
      <c r="E1237" s="2">
        <v>2</v>
      </c>
      <c r="F1237">
        <v>156.64750599999999</v>
      </c>
      <c r="G1237" s="5">
        <v>3</v>
      </c>
      <c r="P1237">
        <v>2</v>
      </c>
      <c r="Q1237" t="str">
        <f t="shared" si="20"/>
        <v>23</v>
      </c>
    </row>
    <row r="1238" spans="1:17" x14ac:dyDescent="0.25">
      <c r="A1238">
        <v>1336</v>
      </c>
      <c r="D1238">
        <v>150.04341700000001</v>
      </c>
      <c r="E1238" s="2">
        <v>2</v>
      </c>
      <c r="F1238">
        <v>156.64750599999999</v>
      </c>
      <c r="G1238" s="5">
        <v>3</v>
      </c>
      <c r="P1238">
        <v>2</v>
      </c>
      <c r="Q1238" t="str">
        <f t="shared" si="20"/>
        <v>23</v>
      </c>
    </row>
    <row r="1239" spans="1:17" x14ac:dyDescent="0.25">
      <c r="A1239">
        <v>1337</v>
      </c>
      <c r="D1239">
        <v>150.04341700000001</v>
      </c>
      <c r="E1239" s="2">
        <v>2</v>
      </c>
      <c r="F1239">
        <v>156.64750599999999</v>
      </c>
      <c r="G1239" s="5">
        <v>3</v>
      </c>
      <c r="P1239">
        <v>2</v>
      </c>
      <c r="Q1239" t="str">
        <f t="shared" si="20"/>
        <v>23</v>
      </c>
    </row>
    <row r="1240" spans="1:17" x14ac:dyDescent="0.25">
      <c r="A1240">
        <v>1338</v>
      </c>
      <c r="D1240">
        <v>150.04341700000001</v>
      </c>
      <c r="E1240" s="2">
        <v>2</v>
      </c>
      <c r="F1240">
        <v>156.64750599999999</v>
      </c>
      <c r="G1240" s="5">
        <v>3</v>
      </c>
      <c r="P1240">
        <v>2</v>
      </c>
      <c r="Q1240" t="str">
        <f t="shared" si="20"/>
        <v>23</v>
      </c>
    </row>
    <row r="1241" spans="1:17" x14ac:dyDescent="0.25">
      <c r="A1241">
        <v>1339</v>
      </c>
      <c r="D1241">
        <v>150.04341700000001</v>
      </c>
      <c r="E1241" s="2">
        <v>2</v>
      </c>
      <c r="F1241">
        <v>156.64750599999999</v>
      </c>
      <c r="G1241" s="5">
        <v>3</v>
      </c>
      <c r="P1241">
        <v>2</v>
      </c>
      <c r="Q1241" t="str">
        <f t="shared" si="20"/>
        <v>23</v>
      </c>
    </row>
    <row r="1242" spans="1:17" x14ac:dyDescent="0.25">
      <c r="A1242">
        <v>1340</v>
      </c>
      <c r="D1242">
        <v>150.067497</v>
      </c>
      <c r="E1242" s="2">
        <v>2</v>
      </c>
      <c r="F1242">
        <v>156.64750599999999</v>
      </c>
      <c r="G1242" s="5">
        <v>3</v>
      </c>
      <c r="P1242">
        <v>2</v>
      </c>
      <c r="Q1242" t="str">
        <f t="shared" si="20"/>
        <v>23</v>
      </c>
    </row>
    <row r="1243" spans="1:17" x14ac:dyDescent="0.25">
      <c r="A1243">
        <v>1341</v>
      </c>
      <c r="B1243">
        <v>131.417271</v>
      </c>
      <c r="C1243" s="4">
        <v>1</v>
      </c>
      <c r="F1243">
        <v>156.64750599999999</v>
      </c>
      <c r="G1243" s="5">
        <v>3</v>
      </c>
      <c r="P1243">
        <v>2</v>
      </c>
      <c r="Q1243" t="str">
        <f t="shared" si="20"/>
        <v>13</v>
      </c>
    </row>
    <row r="1244" spans="1:17" x14ac:dyDescent="0.25">
      <c r="A1244">
        <v>1342</v>
      </c>
      <c r="B1244">
        <v>131.467984</v>
      </c>
      <c r="C1244" s="4">
        <v>1</v>
      </c>
      <c r="F1244">
        <v>156.64750599999999</v>
      </c>
      <c r="G1244" s="5">
        <v>3</v>
      </c>
      <c r="I1244" s="3" t="s">
        <v>233</v>
      </c>
      <c r="N1244">
        <v>152.342614</v>
      </c>
      <c r="O1244">
        <v>1342</v>
      </c>
      <c r="P1244">
        <v>3</v>
      </c>
      <c r="Q1244" t="str">
        <f t="shared" si="20"/>
        <v>134D</v>
      </c>
    </row>
    <row r="1245" spans="1:17" x14ac:dyDescent="0.25">
      <c r="A1245">
        <v>1343</v>
      </c>
      <c r="B1245">
        <v>131.467984</v>
      </c>
      <c r="C1245" s="4">
        <v>1</v>
      </c>
      <c r="F1245">
        <v>156.68304599999999</v>
      </c>
      <c r="G1245" s="5">
        <v>3</v>
      </c>
      <c r="I1245" s="3" t="s">
        <v>233</v>
      </c>
      <c r="N1245">
        <v>152.342614</v>
      </c>
      <c r="P1245">
        <v>3</v>
      </c>
      <c r="Q1245" t="str">
        <f t="shared" si="20"/>
        <v>134D</v>
      </c>
    </row>
    <row r="1246" spans="1:17" x14ac:dyDescent="0.25">
      <c r="A1246">
        <v>1344</v>
      </c>
      <c r="B1246">
        <v>131.467984</v>
      </c>
      <c r="C1246" s="4">
        <v>1</v>
      </c>
      <c r="F1246">
        <v>156.68304599999999</v>
      </c>
      <c r="G1246" s="5">
        <v>3</v>
      </c>
      <c r="I1246" s="3" t="s">
        <v>233</v>
      </c>
      <c r="N1246">
        <v>152.342614</v>
      </c>
      <c r="P1246">
        <v>3</v>
      </c>
      <c r="Q1246" t="str">
        <f t="shared" si="20"/>
        <v>134D</v>
      </c>
    </row>
    <row r="1247" spans="1:17" x14ac:dyDescent="0.25">
      <c r="A1247">
        <v>1345</v>
      </c>
      <c r="B1247">
        <v>131.467984</v>
      </c>
      <c r="C1247" s="4">
        <v>1</v>
      </c>
      <c r="I1247" s="3" t="s">
        <v>233</v>
      </c>
      <c r="N1247">
        <v>152.342614</v>
      </c>
      <c r="P1247">
        <v>2</v>
      </c>
      <c r="Q1247" t="str">
        <f t="shared" si="20"/>
        <v>14D</v>
      </c>
    </row>
    <row r="1248" spans="1:17" x14ac:dyDescent="0.25">
      <c r="A1248">
        <v>1346</v>
      </c>
      <c r="B1248">
        <v>131.467984</v>
      </c>
      <c r="C1248" s="4">
        <v>1</v>
      </c>
      <c r="I1248" s="3" t="s">
        <v>233</v>
      </c>
      <c r="N1248">
        <v>152.342614</v>
      </c>
      <c r="P1248">
        <v>2</v>
      </c>
      <c r="Q1248" t="str">
        <f t="shared" si="20"/>
        <v>14D</v>
      </c>
    </row>
    <row r="1249" spans="1:17" x14ac:dyDescent="0.25">
      <c r="A1249">
        <v>1347</v>
      </c>
      <c r="B1249">
        <v>131.467984</v>
      </c>
      <c r="C1249" s="4">
        <v>1</v>
      </c>
      <c r="I1249" s="3" t="s">
        <v>233</v>
      </c>
      <c r="N1249">
        <v>152.342614</v>
      </c>
      <c r="P1249">
        <v>2</v>
      </c>
      <c r="Q1249" t="str">
        <f t="shared" si="20"/>
        <v>14D</v>
      </c>
    </row>
    <row r="1250" spans="1:17" x14ac:dyDescent="0.25">
      <c r="A1250">
        <v>1348</v>
      </c>
      <c r="B1250">
        <v>131.467984</v>
      </c>
      <c r="C1250" s="4">
        <v>1</v>
      </c>
      <c r="I1250" s="3" t="s">
        <v>233</v>
      </c>
      <c r="N1250">
        <v>152.342614</v>
      </c>
      <c r="P1250">
        <v>2</v>
      </c>
      <c r="Q1250" t="str">
        <f t="shared" si="20"/>
        <v>14D</v>
      </c>
    </row>
    <row r="1251" spans="1:17" x14ac:dyDescent="0.25">
      <c r="A1251">
        <v>1349</v>
      </c>
      <c r="B1251">
        <v>131.467984</v>
      </c>
      <c r="C1251" s="4">
        <v>1</v>
      </c>
      <c r="I1251" s="3" t="s">
        <v>233</v>
      </c>
      <c r="N1251">
        <v>152.342614</v>
      </c>
      <c r="P1251">
        <v>2</v>
      </c>
      <c r="Q1251" t="str">
        <f t="shared" si="20"/>
        <v>14D</v>
      </c>
    </row>
    <row r="1252" spans="1:17" x14ac:dyDescent="0.25">
      <c r="A1252">
        <v>1350</v>
      </c>
      <c r="B1252">
        <v>131.467984</v>
      </c>
      <c r="C1252" s="4">
        <v>1</v>
      </c>
      <c r="D1252">
        <v>125.01066600000001</v>
      </c>
      <c r="E1252" s="2">
        <v>2</v>
      </c>
      <c r="I1252" s="3" t="s">
        <v>233</v>
      </c>
      <c r="N1252">
        <v>152.342614</v>
      </c>
      <c r="P1252">
        <v>3</v>
      </c>
      <c r="Q1252" t="str">
        <f t="shared" si="20"/>
        <v>124D</v>
      </c>
    </row>
    <row r="1253" spans="1:17" x14ac:dyDescent="0.25">
      <c r="A1253">
        <v>1351</v>
      </c>
      <c r="B1253">
        <v>131.467984</v>
      </c>
      <c r="C1253" s="4">
        <v>1</v>
      </c>
      <c r="D1253">
        <v>125.04097400000001</v>
      </c>
      <c r="E1253" s="2">
        <v>2</v>
      </c>
      <c r="I1253" s="3" t="s">
        <v>233</v>
      </c>
      <c r="N1253">
        <v>152.342614</v>
      </c>
      <c r="P1253">
        <v>3</v>
      </c>
      <c r="Q1253" t="str">
        <f t="shared" si="20"/>
        <v>124D</v>
      </c>
    </row>
    <row r="1254" spans="1:17" x14ac:dyDescent="0.25">
      <c r="A1254">
        <v>1352</v>
      </c>
      <c r="B1254">
        <v>131.467984</v>
      </c>
      <c r="C1254" s="4">
        <v>1</v>
      </c>
      <c r="D1254">
        <v>125.04097400000001</v>
      </c>
      <c r="E1254" s="2">
        <v>2</v>
      </c>
      <c r="I1254" s="3" t="s">
        <v>233</v>
      </c>
      <c r="N1254">
        <v>152.342614</v>
      </c>
      <c r="P1254">
        <v>3</v>
      </c>
      <c r="Q1254" t="str">
        <f t="shared" si="20"/>
        <v>124D</v>
      </c>
    </row>
    <row r="1255" spans="1:17" x14ac:dyDescent="0.25">
      <c r="A1255">
        <v>1353</v>
      </c>
      <c r="B1255">
        <v>131.417271</v>
      </c>
      <c r="C1255" s="4">
        <v>1</v>
      </c>
      <c r="D1255">
        <v>125.04097400000001</v>
      </c>
      <c r="E1255" s="2">
        <v>2</v>
      </c>
      <c r="I1255" s="3" t="s">
        <v>233</v>
      </c>
      <c r="N1255">
        <v>152.342614</v>
      </c>
      <c r="P1255">
        <v>3</v>
      </c>
      <c r="Q1255" t="str">
        <f t="shared" si="20"/>
        <v>124D</v>
      </c>
    </row>
    <row r="1256" spans="1:17" x14ac:dyDescent="0.25">
      <c r="A1256">
        <v>1354</v>
      </c>
      <c r="D1256">
        <v>125.04097400000001</v>
      </c>
      <c r="E1256" s="2">
        <v>2</v>
      </c>
      <c r="I1256" s="3" t="s">
        <v>233</v>
      </c>
      <c r="N1256">
        <v>152.342614</v>
      </c>
      <c r="O1256">
        <v>1354</v>
      </c>
      <c r="P1256">
        <v>2</v>
      </c>
      <c r="Q1256" t="str">
        <f t="shared" si="20"/>
        <v>24D</v>
      </c>
    </row>
    <row r="1257" spans="1:17" x14ac:dyDescent="0.25">
      <c r="A1257">
        <v>1355</v>
      </c>
      <c r="D1257">
        <v>125.04097400000001</v>
      </c>
      <c r="E1257" s="2">
        <v>2</v>
      </c>
      <c r="F1257">
        <v>133.97504499999999</v>
      </c>
      <c r="G1257" s="5">
        <v>3</v>
      </c>
      <c r="P1257">
        <v>2</v>
      </c>
      <c r="Q1257" t="str">
        <f t="shared" si="20"/>
        <v>23</v>
      </c>
    </row>
    <row r="1258" spans="1:17" x14ac:dyDescent="0.25">
      <c r="A1258">
        <v>1356</v>
      </c>
      <c r="D1258">
        <v>125.04097400000001</v>
      </c>
      <c r="E1258" s="2">
        <v>2</v>
      </c>
      <c r="F1258">
        <v>133.98933500000001</v>
      </c>
      <c r="G1258" s="5">
        <v>3</v>
      </c>
      <c r="P1258">
        <v>2</v>
      </c>
      <c r="Q1258" t="str">
        <f t="shared" si="20"/>
        <v>23</v>
      </c>
    </row>
    <row r="1259" spans="1:17" x14ac:dyDescent="0.25">
      <c r="A1259">
        <v>1357</v>
      </c>
      <c r="D1259">
        <v>125.04097400000001</v>
      </c>
      <c r="E1259" s="2">
        <v>2</v>
      </c>
      <c r="F1259">
        <v>133.98933500000001</v>
      </c>
      <c r="G1259" s="5">
        <v>3</v>
      </c>
      <c r="P1259">
        <v>2</v>
      </c>
      <c r="Q1259" t="str">
        <f t="shared" si="20"/>
        <v>23</v>
      </c>
    </row>
    <row r="1260" spans="1:17" x14ac:dyDescent="0.25">
      <c r="A1260">
        <v>1358</v>
      </c>
      <c r="D1260">
        <v>125.04097400000001</v>
      </c>
      <c r="E1260" s="2">
        <v>2</v>
      </c>
      <c r="F1260">
        <v>133.98933500000001</v>
      </c>
      <c r="G1260" s="5">
        <v>3</v>
      </c>
      <c r="P1260">
        <v>2</v>
      </c>
      <c r="Q1260" t="str">
        <f t="shared" si="20"/>
        <v>23</v>
      </c>
    </row>
    <row r="1261" spans="1:17" x14ac:dyDescent="0.25">
      <c r="A1261">
        <v>1359</v>
      </c>
      <c r="D1261">
        <v>125.04097400000001</v>
      </c>
      <c r="E1261" s="2">
        <v>2</v>
      </c>
      <c r="F1261">
        <v>133.98933500000001</v>
      </c>
      <c r="G1261" s="5">
        <v>3</v>
      </c>
      <c r="P1261">
        <v>2</v>
      </c>
      <c r="Q1261" t="str">
        <f t="shared" si="20"/>
        <v>23</v>
      </c>
    </row>
    <row r="1262" spans="1:17" x14ac:dyDescent="0.25">
      <c r="A1262">
        <v>1360</v>
      </c>
      <c r="D1262">
        <v>125.04097400000001</v>
      </c>
      <c r="E1262" s="2">
        <v>2</v>
      </c>
      <c r="F1262">
        <v>133.98933500000001</v>
      </c>
      <c r="G1262" s="5">
        <v>3</v>
      </c>
      <c r="P1262">
        <v>2</v>
      </c>
      <c r="Q1262" t="str">
        <f t="shared" si="20"/>
        <v>23</v>
      </c>
    </row>
    <row r="1263" spans="1:17" x14ac:dyDescent="0.25">
      <c r="A1263">
        <v>1361</v>
      </c>
      <c r="D1263">
        <v>125.04097400000001</v>
      </c>
      <c r="E1263" s="2">
        <v>2</v>
      </c>
      <c r="F1263">
        <v>133.98933500000001</v>
      </c>
      <c r="G1263" s="5">
        <v>3</v>
      </c>
      <c r="P1263">
        <v>2</v>
      </c>
      <c r="Q1263" t="str">
        <f t="shared" si="20"/>
        <v>23</v>
      </c>
    </row>
    <row r="1264" spans="1:17" x14ac:dyDescent="0.25">
      <c r="A1264">
        <v>1362</v>
      </c>
      <c r="D1264">
        <v>125.01066600000001</v>
      </c>
      <c r="E1264" s="2">
        <v>2</v>
      </c>
      <c r="F1264">
        <v>133.98933500000001</v>
      </c>
      <c r="G1264" s="5">
        <v>3</v>
      </c>
      <c r="P1264">
        <v>2</v>
      </c>
      <c r="Q1264" t="str">
        <f t="shared" si="20"/>
        <v>23</v>
      </c>
    </row>
    <row r="1265" spans="1:17" x14ac:dyDescent="0.25">
      <c r="A1265">
        <v>1363</v>
      </c>
      <c r="B1265">
        <v>116.335915</v>
      </c>
      <c r="C1265" s="4">
        <v>1</v>
      </c>
      <c r="F1265">
        <v>133.98933500000001</v>
      </c>
      <c r="G1265" s="5">
        <v>3</v>
      </c>
      <c r="P1265">
        <v>2</v>
      </c>
      <c r="Q1265" t="str">
        <f t="shared" si="20"/>
        <v>13</v>
      </c>
    </row>
    <row r="1266" spans="1:17" x14ac:dyDescent="0.25">
      <c r="A1266">
        <v>1364</v>
      </c>
      <c r="B1266">
        <v>116.389229</v>
      </c>
      <c r="C1266" s="4">
        <v>1</v>
      </c>
      <c r="F1266">
        <v>133.98933500000001</v>
      </c>
      <c r="G1266" s="5">
        <v>3</v>
      </c>
      <c r="P1266">
        <v>2</v>
      </c>
      <c r="Q1266" t="str">
        <f t="shared" si="20"/>
        <v>13</v>
      </c>
    </row>
    <row r="1267" spans="1:17" x14ac:dyDescent="0.25">
      <c r="A1267">
        <v>1365</v>
      </c>
      <c r="B1267">
        <v>116.389229</v>
      </c>
      <c r="C1267" s="4">
        <v>1</v>
      </c>
      <c r="F1267">
        <v>133.98933500000001</v>
      </c>
      <c r="G1267" s="5">
        <v>3</v>
      </c>
      <c r="P1267">
        <v>2</v>
      </c>
      <c r="Q1267" t="str">
        <f t="shared" si="20"/>
        <v>13</v>
      </c>
    </row>
    <row r="1268" spans="1:17" x14ac:dyDescent="0.25">
      <c r="A1268">
        <v>1366</v>
      </c>
      <c r="B1268">
        <v>116.389229</v>
      </c>
      <c r="C1268" s="4">
        <v>1</v>
      </c>
      <c r="F1268">
        <v>133.97504499999999</v>
      </c>
      <c r="G1268" s="5">
        <v>3</v>
      </c>
      <c r="P1268">
        <v>2</v>
      </c>
      <c r="Q1268" t="str">
        <f t="shared" si="20"/>
        <v>13</v>
      </c>
    </row>
    <row r="1269" spans="1:17" x14ac:dyDescent="0.25">
      <c r="A1269">
        <v>1367</v>
      </c>
      <c r="B1269">
        <v>116.389229</v>
      </c>
      <c r="C1269" s="4">
        <v>1</v>
      </c>
      <c r="F1269">
        <v>133.97504499999999</v>
      </c>
      <c r="G1269" s="5">
        <v>3</v>
      </c>
      <c r="P1269">
        <v>2</v>
      </c>
      <c r="Q1269" t="str">
        <f t="shared" si="20"/>
        <v>13</v>
      </c>
    </row>
    <row r="1270" spans="1:17" x14ac:dyDescent="0.25">
      <c r="A1270">
        <v>1368</v>
      </c>
      <c r="B1270">
        <v>116.389229</v>
      </c>
      <c r="C1270" s="4">
        <v>1</v>
      </c>
      <c r="H1270">
        <v>125.38274000000001</v>
      </c>
      <c r="I1270" s="3">
        <v>4</v>
      </c>
      <c r="P1270">
        <v>2</v>
      </c>
      <c r="Q1270" t="str">
        <f t="shared" si="20"/>
        <v>14</v>
      </c>
    </row>
    <row r="1271" spans="1:17" x14ac:dyDescent="0.25">
      <c r="A1271">
        <v>1369</v>
      </c>
      <c r="B1271">
        <v>116.389229</v>
      </c>
      <c r="C1271" s="4">
        <v>1</v>
      </c>
      <c r="H1271">
        <v>125.38702400000001</v>
      </c>
      <c r="I1271" s="3">
        <v>4</v>
      </c>
      <c r="P1271">
        <v>2</v>
      </c>
      <c r="Q1271" t="str">
        <f t="shared" si="20"/>
        <v>14</v>
      </c>
    </row>
    <row r="1272" spans="1:17" x14ac:dyDescent="0.25">
      <c r="A1272">
        <v>1370</v>
      </c>
      <c r="B1272">
        <v>116.389229</v>
      </c>
      <c r="C1272" s="4">
        <v>1</v>
      </c>
      <c r="H1272">
        <v>125.38702400000001</v>
      </c>
      <c r="I1272" s="3">
        <v>4</v>
      </c>
      <c r="P1272">
        <v>2</v>
      </c>
      <c r="Q1272" t="str">
        <f t="shared" si="20"/>
        <v>14</v>
      </c>
    </row>
    <row r="1273" spans="1:17" x14ac:dyDescent="0.25">
      <c r="A1273">
        <v>1371</v>
      </c>
      <c r="B1273">
        <v>116.389229</v>
      </c>
      <c r="C1273" s="4">
        <v>1</v>
      </c>
      <c r="H1273">
        <v>125.38702400000001</v>
      </c>
      <c r="I1273" s="3">
        <v>4</v>
      </c>
      <c r="P1273">
        <v>2</v>
      </c>
      <c r="Q1273" t="str">
        <f t="shared" si="20"/>
        <v>14</v>
      </c>
    </row>
    <row r="1274" spans="1:17" x14ac:dyDescent="0.25">
      <c r="A1274">
        <v>1372</v>
      </c>
      <c r="B1274">
        <v>116.389229</v>
      </c>
      <c r="C1274" s="4">
        <v>1</v>
      </c>
      <c r="H1274">
        <v>125.38702400000001</v>
      </c>
      <c r="I1274" s="3">
        <v>4</v>
      </c>
      <c r="P1274">
        <v>2</v>
      </c>
      <c r="Q1274" t="str">
        <f t="shared" si="20"/>
        <v>14</v>
      </c>
    </row>
    <row r="1275" spans="1:17" x14ac:dyDescent="0.25">
      <c r="A1275">
        <v>1373</v>
      </c>
      <c r="B1275">
        <v>116.389229</v>
      </c>
      <c r="C1275" s="4">
        <v>1</v>
      </c>
      <c r="H1275">
        <v>125.38702400000001</v>
      </c>
      <c r="I1275" s="3">
        <v>4</v>
      </c>
      <c r="P1275">
        <v>2</v>
      </c>
      <c r="Q1275" t="str">
        <f t="shared" si="20"/>
        <v>14</v>
      </c>
    </row>
    <row r="1276" spans="1:17" x14ac:dyDescent="0.25">
      <c r="A1276">
        <v>1374</v>
      </c>
      <c r="B1276">
        <v>116.389229</v>
      </c>
      <c r="C1276" s="4">
        <v>1</v>
      </c>
      <c r="D1276">
        <v>107.89645800000001</v>
      </c>
      <c r="E1276" s="2">
        <v>2</v>
      </c>
      <c r="H1276">
        <v>125.38702400000001</v>
      </c>
      <c r="I1276" s="3">
        <v>4</v>
      </c>
      <c r="P1276">
        <v>3</v>
      </c>
      <c r="Q1276" t="str">
        <f t="shared" si="20"/>
        <v>124</v>
      </c>
    </row>
    <row r="1277" spans="1:17" x14ac:dyDescent="0.25">
      <c r="A1277">
        <v>1375</v>
      </c>
      <c r="B1277">
        <v>116.335915</v>
      </c>
      <c r="C1277" s="4">
        <v>1</v>
      </c>
      <c r="D1277">
        <v>107.93528000000001</v>
      </c>
      <c r="E1277" s="2">
        <v>2</v>
      </c>
      <c r="H1277">
        <v>125.38702400000001</v>
      </c>
      <c r="I1277" s="3">
        <v>4</v>
      </c>
      <c r="P1277">
        <v>3</v>
      </c>
      <c r="Q1277" t="str">
        <f t="shared" si="20"/>
        <v>124</v>
      </c>
    </row>
    <row r="1278" spans="1:17" x14ac:dyDescent="0.25">
      <c r="A1278">
        <v>1376</v>
      </c>
      <c r="B1278">
        <v>116.335915</v>
      </c>
      <c r="C1278" s="4">
        <v>1</v>
      </c>
      <c r="D1278">
        <v>107.93528000000001</v>
      </c>
      <c r="E1278" s="2">
        <v>2</v>
      </c>
      <c r="H1278">
        <v>125.38702400000001</v>
      </c>
      <c r="I1278" s="3">
        <v>4</v>
      </c>
      <c r="P1278">
        <v>3</v>
      </c>
      <c r="Q1278" t="str">
        <f t="shared" si="20"/>
        <v>124</v>
      </c>
    </row>
    <row r="1279" spans="1:17" x14ac:dyDescent="0.25">
      <c r="A1279">
        <v>1377</v>
      </c>
      <c r="D1279">
        <v>107.93528000000001</v>
      </c>
      <c r="E1279" s="2">
        <v>2</v>
      </c>
      <c r="H1279">
        <v>125.38702400000001</v>
      </c>
      <c r="I1279" s="3">
        <v>4</v>
      </c>
      <c r="P1279">
        <v>2</v>
      </c>
      <c r="Q1279" t="str">
        <f t="shared" si="20"/>
        <v>24</v>
      </c>
    </row>
    <row r="1280" spans="1:17" x14ac:dyDescent="0.25">
      <c r="A1280">
        <v>1378</v>
      </c>
      <c r="D1280">
        <v>107.93528000000001</v>
      </c>
      <c r="E1280" s="2">
        <v>2</v>
      </c>
      <c r="H1280">
        <v>125.38702400000001</v>
      </c>
      <c r="I1280" s="3">
        <v>4</v>
      </c>
      <c r="P1280">
        <v>2</v>
      </c>
      <c r="Q1280" t="str">
        <f t="shared" si="20"/>
        <v>24</v>
      </c>
    </row>
    <row r="1281" spans="1:17" x14ac:dyDescent="0.25">
      <c r="A1281">
        <v>1379</v>
      </c>
      <c r="D1281">
        <v>107.93528000000001</v>
      </c>
      <c r="E1281" s="2">
        <v>2</v>
      </c>
      <c r="F1281">
        <v>118.126484</v>
      </c>
      <c r="G1281" s="5">
        <v>3</v>
      </c>
      <c r="H1281">
        <v>125.38702400000001</v>
      </c>
      <c r="I1281" s="3">
        <v>4</v>
      </c>
      <c r="P1281">
        <v>3</v>
      </c>
      <c r="Q1281" t="str">
        <f t="shared" si="20"/>
        <v>234</v>
      </c>
    </row>
    <row r="1282" spans="1:17" x14ac:dyDescent="0.25">
      <c r="A1282">
        <v>1380</v>
      </c>
      <c r="D1282">
        <v>107.93528000000001</v>
      </c>
      <c r="E1282" s="2">
        <v>2</v>
      </c>
      <c r="F1282">
        <v>118.07016000000002</v>
      </c>
      <c r="G1282" s="5">
        <v>3</v>
      </c>
      <c r="H1282">
        <v>125.38274000000001</v>
      </c>
      <c r="I1282" s="3">
        <v>4</v>
      </c>
      <c r="P1282">
        <v>3</v>
      </c>
      <c r="Q1282" t="str">
        <f t="shared" ref="Q1282:Q1345" si="21">CONCATENATE(C1282,E1282,G1282,I1282)</f>
        <v>234</v>
      </c>
    </row>
    <row r="1283" spans="1:17" x14ac:dyDescent="0.25">
      <c r="A1283">
        <v>1381</v>
      </c>
      <c r="D1283">
        <v>107.93528000000001</v>
      </c>
      <c r="E1283" s="2">
        <v>2</v>
      </c>
      <c r="F1283">
        <v>118.07016000000002</v>
      </c>
      <c r="G1283" s="5">
        <v>3</v>
      </c>
      <c r="H1283">
        <v>125.38274000000001</v>
      </c>
      <c r="I1283" s="3">
        <v>4</v>
      </c>
      <c r="P1283">
        <v>3</v>
      </c>
      <c r="Q1283" t="str">
        <f t="shared" si="21"/>
        <v>234</v>
      </c>
    </row>
    <row r="1284" spans="1:17" x14ac:dyDescent="0.25">
      <c r="A1284">
        <v>1382</v>
      </c>
      <c r="D1284">
        <v>107.93528000000001</v>
      </c>
      <c r="E1284" s="2">
        <v>2</v>
      </c>
      <c r="F1284">
        <v>118.07016000000002</v>
      </c>
      <c r="G1284" s="5">
        <v>3</v>
      </c>
      <c r="P1284">
        <v>2</v>
      </c>
      <c r="Q1284" t="str">
        <f t="shared" si="21"/>
        <v>23</v>
      </c>
    </row>
    <row r="1285" spans="1:17" x14ac:dyDescent="0.25">
      <c r="A1285">
        <v>1383</v>
      </c>
      <c r="D1285">
        <v>107.93528000000001</v>
      </c>
      <c r="E1285" s="2">
        <v>2</v>
      </c>
      <c r="F1285">
        <v>118.07016000000002</v>
      </c>
      <c r="G1285" s="5">
        <v>3</v>
      </c>
      <c r="P1285">
        <v>2</v>
      </c>
      <c r="Q1285" t="str">
        <f t="shared" si="21"/>
        <v>23</v>
      </c>
    </row>
    <row r="1286" spans="1:17" x14ac:dyDescent="0.25">
      <c r="A1286">
        <v>1384</v>
      </c>
      <c r="D1286">
        <v>107.93528000000001</v>
      </c>
      <c r="E1286" s="2">
        <v>2</v>
      </c>
      <c r="F1286">
        <v>118.07016000000002</v>
      </c>
      <c r="G1286" s="5">
        <v>3</v>
      </c>
      <c r="P1286">
        <v>2</v>
      </c>
      <c r="Q1286" t="str">
        <f t="shared" si="21"/>
        <v>23</v>
      </c>
    </row>
    <row r="1287" spans="1:17" x14ac:dyDescent="0.25">
      <c r="A1287">
        <v>1385</v>
      </c>
      <c r="D1287">
        <v>107.93528000000001</v>
      </c>
      <c r="E1287" s="2">
        <v>2</v>
      </c>
      <c r="F1287">
        <v>118.07016000000002</v>
      </c>
      <c r="G1287" s="5">
        <v>3</v>
      </c>
      <c r="P1287">
        <v>2</v>
      </c>
      <c r="Q1287" t="str">
        <f t="shared" si="21"/>
        <v>23</v>
      </c>
    </row>
    <row r="1288" spans="1:17" x14ac:dyDescent="0.25">
      <c r="A1288">
        <v>1386</v>
      </c>
      <c r="B1288">
        <v>99.458937000000006</v>
      </c>
      <c r="C1288" s="4">
        <v>1</v>
      </c>
      <c r="D1288">
        <v>107.89645800000001</v>
      </c>
      <c r="E1288" s="2">
        <v>2</v>
      </c>
      <c r="F1288">
        <v>118.07016000000002</v>
      </c>
      <c r="G1288" s="5">
        <v>3</v>
      </c>
      <c r="P1288">
        <v>3</v>
      </c>
      <c r="Q1288" t="str">
        <f t="shared" si="21"/>
        <v>123</v>
      </c>
    </row>
    <row r="1289" spans="1:17" x14ac:dyDescent="0.25">
      <c r="A1289">
        <v>1387</v>
      </c>
      <c r="B1289">
        <v>99.382411000000005</v>
      </c>
      <c r="C1289" s="4">
        <v>1</v>
      </c>
      <c r="F1289">
        <v>118.07016000000002</v>
      </c>
      <c r="G1289" s="5">
        <v>3</v>
      </c>
      <c r="P1289">
        <v>2</v>
      </c>
      <c r="Q1289" t="str">
        <f t="shared" si="21"/>
        <v>13</v>
      </c>
    </row>
    <row r="1290" spans="1:17" x14ac:dyDescent="0.25">
      <c r="A1290">
        <v>1388</v>
      </c>
      <c r="B1290">
        <v>99.382411000000005</v>
      </c>
      <c r="C1290" s="4">
        <v>1</v>
      </c>
      <c r="F1290">
        <v>118.07016000000002</v>
      </c>
      <c r="G1290" s="5">
        <v>3</v>
      </c>
      <c r="P1290">
        <v>2</v>
      </c>
      <c r="Q1290" t="str">
        <f t="shared" si="21"/>
        <v>13</v>
      </c>
    </row>
    <row r="1291" spans="1:17" x14ac:dyDescent="0.25">
      <c r="A1291">
        <v>1389</v>
      </c>
      <c r="B1291">
        <v>99.382411000000005</v>
      </c>
      <c r="C1291" s="4">
        <v>1</v>
      </c>
      <c r="F1291">
        <v>118.07016000000002</v>
      </c>
      <c r="G1291" s="5">
        <v>3</v>
      </c>
      <c r="P1291">
        <v>2</v>
      </c>
      <c r="Q1291" t="str">
        <f t="shared" si="21"/>
        <v>13</v>
      </c>
    </row>
    <row r="1292" spans="1:17" x14ac:dyDescent="0.25">
      <c r="A1292">
        <v>1390</v>
      </c>
      <c r="B1292">
        <v>99.382411000000005</v>
      </c>
      <c r="C1292" s="4">
        <v>1</v>
      </c>
      <c r="F1292">
        <v>118.126484</v>
      </c>
      <c r="G1292" s="5">
        <v>3</v>
      </c>
      <c r="P1292">
        <v>2</v>
      </c>
      <c r="Q1292" t="str">
        <f t="shared" si="21"/>
        <v>13</v>
      </c>
    </row>
    <row r="1293" spans="1:17" x14ac:dyDescent="0.25">
      <c r="A1293">
        <v>1391</v>
      </c>
      <c r="B1293">
        <v>99.382411000000005</v>
      </c>
      <c r="C1293" s="4">
        <v>1</v>
      </c>
      <c r="P1293">
        <v>1</v>
      </c>
      <c r="Q1293" t="str">
        <f t="shared" si="21"/>
        <v>1</v>
      </c>
    </row>
    <row r="1294" spans="1:17" x14ac:dyDescent="0.25">
      <c r="A1294">
        <v>1392</v>
      </c>
      <c r="B1294">
        <v>99.382411000000005</v>
      </c>
      <c r="C1294" s="4">
        <v>1</v>
      </c>
      <c r="H1294">
        <v>107.88222500000001</v>
      </c>
      <c r="I1294" s="3">
        <v>4</v>
      </c>
      <c r="P1294">
        <v>2</v>
      </c>
      <c r="Q1294" t="str">
        <f t="shared" si="21"/>
        <v>14</v>
      </c>
    </row>
    <row r="1295" spans="1:17" x14ac:dyDescent="0.25">
      <c r="A1295">
        <v>1393</v>
      </c>
      <c r="B1295">
        <v>99.382411000000005</v>
      </c>
      <c r="C1295" s="4">
        <v>1</v>
      </c>
      <c r="H1295">
        <v>107.93528000000001</v>
      </c>
      <c r="I1295" s="3">
        <v>4</v>
      </c>
      <c r="P1295">
        <v>2</v>
      </c>
      <c r="Q1295" t="str">
        <f t="shared" si="21"/>
        <v>14</v>
      </c>
    </row>
    <row r="1296" spans="1:17" x14ac:dyDescent="0.25">
      <c r="A1296">
        <v>1394</v>
      </c>
      <c r="B1296">
        <v>99.382411000000005</v>
      </c>
      <c r="C1296" s="4">
        <v>1</v>
      </c>
      <c r="H1296">
        <v>107.93528000000001</v>
      </c>
      <c r="I1296" s="3">
        <v>4</v>
      </c>
      <c r="P1296">
        <v>2</v>
      </c>
      <c r="Q1296" t="str">
        <f t="shared" si="21"/>
        <v>14</v>
      </c>
    </row>
    <row r="1297" spans="1:17" x14ac:dyDescent="0.25">
      <c r="A1297">
        <v>1395</v>
      </c>
      <c r="B1297">
        <v>99.382411000000005</v>
      </c>
      <c r="C1297" s="4">
        <v>1</v>
      </c>
      <c r="H1297">
        <v>107.93528000000001</v>
      </c>
      <c r="I1297" s="3">
        <v>4</v>
      </c>
      <c r="P1297">
        <v>2</v>
      </c>
      <c r="Q1297" t="str">
        <f t="shared" si="21"/>
        <v>14</v>
      </c>
    </row>
    <row r="1298" spans="1:17" x14ac:dyDescent="0.25">
      <c r="A1298">
        <v>1396</v>
      </c>
      <c r="B1298">
        <v>99.382411000000005</v>
      </c>
      <c r="C1298" s="4">
        <v>1</v>
      </c>
      <c r="H1298">
        <v>107.93528000000001</v>
      </c>
      <c r="I1298" s="3">
        <v>4</v>
      </c>
      <c r="P1298">
        <v>2</v>
      </c>
      <c r="Q1298" t="str">
        <f t="shared" si="21"/>
        <v>14</v>
      </c>
    </row>
    <row r="1299" spans="1:17" x14ac:dyDescent="0.25">
      <c r="A1299">
        <v>1397</v>
      </c>
      <c r="B1299">
        <v>99.458937000000006</v>
      </c>
      <c r="C1299" s="4">
        <v>1</v>
      </c>
      <c r="H1299">
        <v>107.93528000000001</v>
      </c>
      <c r="I1299" s="3">
        <v>4</v>
      </c>
      <c r="P1299">
        <v>2</v>
      </c>
      <c r="Q1299" t="str">
        <f t="shared" si="21"/>
        <v>14</v>
      </c>
    </row>
    <row r="1300" spans="1:17" x14ac:dyDescent="0.25">
      <c r="A1300">
        <v>1398</v>
      </c>
      <c r="D1300">
        <v>90.434714000000014</v>
      </c>
      <c r="E1300" s="2">
        <v>2</v>
      </c>
      <c r="H1300">
        <v>107.93528000000001</v>
      </c>
      <c r="I1300" s="3">
        <v>4</v>
      </c>
      <c r="P1300">
        <v>2</v>
      </c>
      <c r="Q1300" t="str">
        <f t="shared" si="21"/>
        <v>24</v>
      </c>
    </row>
    <row r="1301" spans="1:17" x14ac:dyDescent="0.25">
      <c r="A1301">
        <v>1399</v>
      </c>
      <c r="D1301">
        <v>90.483487000000011</v>
      </c>
      <c r="E1301" s="2">
        <v>2</v>
      </c>
      <c r="H1301">
        <v>107.93528000000001</v>
      </c>
      <c r="I1301" s="3">
        <v>4</v>
      </c>
      <c r="P1301">
        <v>2</v>
      </c>
      <c r="Q1301" t="str">
        <f t="shared" si="21"/>
        <v>24</v>
      </c>
    </row>
    <row r="1302" spans="1:17" x14ac:dyDescent="0.25">
      <c r="A1302">
        <v>1400</v>
      </c>
      <c r="D1302">
        <v>90.483487000000011</v>
      </c>
      <c r="E1302" s="2">
        <v>2</v>
      </c>
      <c r="H1302">
        <v>107.93528000000001</v>
      </c>
      <c r="I1302" s="3">
        <v>4</v>
      </c>
      <c r="P1302">
        <v>2</v>
      </c>
      <c r="Q1302" t="str">
        <f t="shared" si="21"/>
        <v>24</v>
      </c>
    </row>
    <row r="1303" spans="1:17" x14ac:dyDescent="0.25">
      <c r="A1303">
        <v>1401</v>
      </c>
      <c r="D1303">
        <v>90.483487000000011</v>
      </c>
      <c r="E1303" s="2">
        <v>2</v>
      </c>
      <c r="H1303">
        <v>107.93528000000001</v>
      </c>
      <c r="I1303" s="3">
        <v>4</v>
      </c>
      <c r="P1303">
        <v>2</v>
      </c>
      <c r="Q1303" t="str">
        <f t="shared" si="21"/>
        <v>24</v>
      </c>
    </row>
    <row r="1304" spans="1:17" x14ac:dyDescent="0.25">
      <c r="A1304">
        <v>1402</v>
      </c>
      <c r="D1304">
        <v>90.483487000000011</v>
      </c>
      <c r="E1304" s="2">
        <v>2</v>
      </c>
      <c r="H1304">
        <v>107.93528000000001</v>
      </c>
      <c r="I1304" s="3">
        <v>4</v>
      </c>
      <c r="P1304">
        <v>2</v>
      </c>
      <c r="Q1304" t="str">
        <f t="shared" si="21"/>
        <v>24</v>
      </c>
    </row>
    <row r="1305" spans="1:17" x14ac:dyDescent="0.25">
      <c r="A1305">
        <v>1403</v>
      </c>
      <c r="D1305">
        <v>90.483487000000011</v>
      </c>
      <c r="E1305" s="2">
        <v>2</v>
      </c>
      <c r="F1305">
        <v>99.893353000000005</v>
      </c>
      <c r="G1305" s="5">
        <v>3</v>
      </c>
      <c r="H1305">
        <v>107.93528000000001</v>
      </c>
      <c r="I1305" s="3">
        <v>4</v>
      </c>
      <c r="P1305">
        <v>3</v>
      </c>
      <c r="Q1305" t="str">
        <f t="shared" si="21"/>
        <v>234</v>
      </c>
    </row>
    <row r="1306" spans="1:17" x14ac:dyDescent="0.25">
      <c r="A1306">
        <v>1404</v>
      </c>
      <c r="D1306">
        <v>90.483487000000011</v>
      </c>
      <c r="E1306" s="2">
        <v>2</v>
      </c>
      <c r="F1306">
        <v>99.876772000000003</v>
      </c>
      <c r="G1306" s="5">
        <v>3</v>
      </c>
      <c r="H1306">
        <v>107.88222500000001</v>
      </c>
      <c r="I1306" s="3">
        <v>4</v>
      </c>
      <c r="P1306">
        <v>3</v>
      </c>
      <c r="Q1306" t="str">
        <f t="shared" si="21"/>
        <v>234</v>
      </c>
    </row>
    <row r="1307" spans="1:17" x14ac:dyDescent="0.25">
      <c r="A1307">
        <v>1405</v>
      </c>
      <c r="D1307">
        <v>90.483487000000011</v>
      </c>
      <c r="E1307" s="2">
        <v>2</v>
      </c>
      <c r="F1307">
        <v>99.876772000000003</v>
      </c>
      <c r="G1307" s="5">
        <v>3</v>
      </c>
      <c r="P1307">
        <v>2</v>
      </c>
      <c r="Q1307" t="str">
        <f t="shared" si="21"/>
        <v>23</v>
      </c>
    </row>
    <row r="1308" spans="1:17" x14ac:dyDescent="0.25">
      <c r="A1308">
        <v>1406</v>
      </c>
      <c r="D1308">
        <v>90.483487000000011</v>
      </c>
      <c r="E1308" s="2">
        <v>2</v>
      </c>
      <c r="F1308">
        <v>99.876772000000003</v>
      </c>
      <c r="G1308" s="5">
        <v>3</v>
      </c>
      <c r="P1308">
        <v>2</v>
      </c>
      <c r="Q1308" t="str">
        <f t="shared" si="21"/>
        <v>23</v>
      </c>
    </row>
    <row r="1309" spans="1:17" x14ac:dyDescent="0.25">
      <c r="A1309">
        <v>1407</v>
      </c>
      <c r="D1309">
        <v>90.483487000000011</v>
      </c>
      <c r="E1309" s="2">
        <v>2</v>
      </c>
      <c r="F1309">
        <v>99.876772000000003</v>
      </c>
      <c r="G1309" s="5">
        <v>3</v>
      </c>
      <c r="P1309">
        <v>2</v>
      </c>
      <c r="Q1309" t="str">
        <f t="shared" si="21"/>
        <v>23</v>
      </c>
    </row>
    <row r="1310" spans="1:17" x14ac:dyDescent="0.25">
      <c r="A1310">
        <v>1408</v>
      </c>
      <c r="B1310">
        <v>83.832812000000004</v>
      </c>
      <c r="C1310" s="4">
        <v>1</v>
      </c>
      <c r="D1310">
        <v>90.483487000000011</v>
      </c>
      <c r="E1310" s="2">
        <v>2</v>
      </c>
      <c r="F1310">
        <v>99.876772000000003</v>
      </c>
      <c r="G1310" s="5">
        <v>3</v>
      </c>
      <c r="P1310">
        <v>3</v>
      </c>
      <c r="Q1310" t="str">
        <f t="shared" si="21"/>
        <v>123</v>
      </c>
    </row>
    <row r="1311" spans="1:17" x14ac:dyDescent="0.25">
      <c r="A1311">
        <v>1409</v>
      </c>
      <c r="B1311">
        <v>83.809293000000011</v>
      </c>
      <c r="C1311" s="4">
        <v>1</v>
      </c>
      <c r="D1311">
        <v>90.434714000000014</v>
      </c>
      <c r="E1311" s="2">
        <v>2</v>
      </c>
      <c r="F1311">
        <v>99.876772000000003</v>
      </c>
      <c r="G1311" s="5">
        <v>3</v>
      </c>
      <c r="P1311">
        <v>3</v>
      </c>
      <c r="Q1311" t="str">
        <f t="shared" si="21"/>
        <v>123</v>
      </c>
    </row>
    <row r="1312" spans="1:17" x14ac:dyDescent="0.25">
      <c r="A1312">
        <v>1410</v>
      </c>
      <c r="B1312">
        <v>83.809293000000011</v>
      </c>
      <c r="C1312" s="4">
        <v>1</v>
      </c>
      <c r="F1312">
        <v>99.876772000000003</v>
      </c>
      <c r="G1312" s="5">
        <v>3</v>
      </c>
      <c r="P1312">
        <v>2</v>
      </c>
      <c r="Q1312" t="str">
        <f t="shared" si="21"/>
        <v>13</v>
      </c>
    </row>
    <row r="1313" spans="1:17" x14ac:dyDescent="0.25">
      <c r="A1313">
        <v>1411</v>
      </c>
      <c r="B1313">
        <v>83.809293000000011</v>
      </c>
      <c r="C1313" s="4">
        <v>1</v>
      </c>
      <c r="F1313">
        <v>99.876772000000003</v>
      </c>
      <c r="G1313" s="5">
        <v>3</v>
      </c>
      <c r="P1313">
        <v>2</v>
      </c>
      <c r="Q1313" t="str">
        <f t="shared" si="21"/>
        <v>13</v>
      </c>
    </row>
    <row r="1314" spans="1:17" x14ac:dyDescent="0.25">
      <c r="A1314">
        <v>1412</v>
      </c>
      <c r="B1314">
        <v>83.809293000000011</v>
      </c>
      <c r="C1314" s="4">
        <v>1</v>
      </c>
      <c r="F1314">
        <v>99.876772000000003</v>
      </c>
      <c r="G1314" s="5">
        <v>3</v>
      </c>
      <c r="P1314">
        <v>2</v>
      </c>
      <c r="Q1314" t="str">
        <f t="shared" si="21"/>
        <v>13</v>
      </c>
    </row>
    <row r="1315" spans="1:17" x14ac:dyDescent="0.25">
      <c r="A1315">
        <v>1413</v>
      </c>
      <c r="B1315">
        <v>83.809293000000011</v>
      </c>
      <c r="C1315" s="4">
        <v>1</v>
      </c>
      <c r="F1315">
        <v>99.876772000000003</v>
      </c>
      <c r="G1315" s="5">
        <v>3</v>
      </c>
      <c r="P1315">
        <v>2</v>
      </c>
      <c r="Q1315" t="str">
        <f t="shared" si="21"/>
        <v>13</v>
      </c>
    </row>
    <row r="1316" spans="1:17" x14ac:dyDescent="0.25">
      <c r="A1316">
        <v>1414</v>
      </c>
      <c r="B1316">
        <v>83.809293000000011</v>
      </c>
      <c r="C1316" s="4">
        <v>1</v>
      </c>
      <c r="F1316">
        <v>99.893353000000005</v>
      </c>
      <c r="G1316" s="5">
        <v>3</v>
      </c>
      <c r="P1316">
        <v>2</v>
      </c>
      <c r="Q1316" t="str">
        <f t="shared" si="21"/>
        <v>13</v>
      </c>
    </row>
    <row r="1317" spans="1:17" x14ac:dyDescent="0.25">
      <c r="A1317">
        <v>1415</v>
      </c>
      <c r="B1317">
        <v>83.809293000000011</v>
      </c>
      <c r="C1317" s="4">
        <v>1</v>
      </c>
      <c r="F1317">
        <v>99.893353000000005</v>
      </c>
      <c r="G1317" s="5">
        <v>3</v>
      </c>
      <c r="P1317">
        <v>2</v>
      </c>
      <c r="Q1317" t="str">
        <f t="shared" si="21"/>
        <v>13</v>
      </c>
    </row>
    <row r="1318" spans="1:17" x14ac:dyDescent="0.25">
      <c r="A1318">
        <v>1416</v>
      </c>
      <c r="B1318">
        <v>83.809293000000011</v>
      </c>
      <c r="C1318" s="4">
        <v>1</v>
      </c>
      <c r="H1318">
        <v>89.986828000000003</v>
      </c>
      <c r="I1318" s="3">
        <v>4</v>
      </c>
      <c r="P1318">
        <v>2</v>
      </c>
      <c r="Q1318" t="str">
        <f t="shared" si="21"/>
        <v>14</v>
      </c>
    </row>
    <row r="1319" spans="1:17" x14ac:dyDescent="0.25">
      <c r="A1319">
        <v>1417</v>
      </c>
      <c r="B1319">
        <v>83.809293000000011</v>
      </c>
      <c r="C1319" s="4">
        <v>1</v>
      </c>
      <c r="H1319">
        <v>89.939637000000005</v>
      </c>
      <c r="I1319" s="3">
        <v>4</v>
      </c>
      <c r="P1319">
        <v>2</v>
      </c>
      <c r="Q1319" t="str">
        <f t="shared" si="21"/>
        <v>14</v>
      </c>
    </row>
    <row r="1320" spans="1:17" x14ac:dyDescent="0.25">
      <c r="A1320">
        <v>1418</v>
      </c>
      <c r="B1320">
        <v>83.809293000000011</v>
      </c>
      <c r="C1320" s="4">
        <v>1</v>
      </c>
      <c r="H1320">
        <v>89.939637000000005</v>
      </c>
      <c r="I1320" s="3">
        <v>4</v>
      </c>
      <c r="P1320">
        <v>2</v>
      </c>
      <c r="Q1320" t="str">
        <f t="shared" si="21"/>
        <v>14</v>
      </c>
    </row>
    <row r="1321" spans="1:17" x14ac:dyDescent="0.25">
      <c r="A1321">
        <v>1419</v>
      </c>
      <c r="B1321">
        <v>83.809293000000011</v>
      </c>
      <c r="C1321" s="4">
        <v>1</v>
      </c>
      <c r="H1321">
        <v>89.939637000000005</v>
      </c>
      <c r="I1321" s="3">
        <v>4</v>
      </c>
      <c r="P1321">
        <v>2</v>
      </c>
      <c r="Q1321" t="str">
        <f t="shared" si="21"/>
        <v>14</v>
      </c>
    </row>
    <row r="1322" spans="1:17" x14ac:dyDescent="0.25">
      <c r="A1322">
        <v>1420</v>
      </c>
      <c r="B1322">
        <v>83.832812000000004</v>
      </c>
      <c r="C1322" s="4">
        <v>1</v>
      </c>
      <c r="H1322">
        <v>89.939637000000005</v>
      </c>
      <c r="I1322" s="3">
        <v>4</v>
      </c>
      <c r="P1322">
        <v>2</v>
      </c>
      <c r="Q1322" t="str">
        <f t="shared" si="21"/>
        <v>14</v>
      </c>
    </row>
    <row r="1323" spans="1:17" x14ac:dyDescent="0.25">
      <c r="A1323">
        <v>1421</v>
      </c>
      <c r="D1323">
        <v>75.903787000000008</v>
      </c>
      <c r="E1323" s="2">
        <v>2</v>
      </c>
      <c r="H1323">
        <v>89.939637000000005</v>
      </c>
      <c r="I1323" s="3">
        <v>4</v>
      </c>
      <c r="P1323">
        <v>2</v>
      </c>
      <c r="Q1323" t="str">
        <f t="shared" si="21"/>
        <v>24</v>
      </c>
    </row>
    <row r="1324" spans="1:17" x14ac:dyDescent="0.25">
      <c r="A1324">
        <v>1422</v>
      </c>
      <c r="D1324">
        <v>75.948581000000004</v>
      </c>
      <c r="E1324" s="2">
        <v>2</v>
      </c>
      <c r="H1324">
        <v>89.939637000000005</v>
      </c>
      <c r="I1324" s="3">
        <v>4</v>
      </c>
      <c r="P1324">
        <v>2</v>
      </c>
      <c r="Q1324" t="str">
        <f t="shared" si="21"/>
        <v>24</v>
      </c>
    </row>
    <row r="1325" spans="1:17" x14ac:dyDescent="0.25">
      <c r="A1325">
        <v>1423</v>
      </c>
      <c r="D1325">
        <v>75.948581000000004</v>
      </c>
      <c r="E1325" s="2">
        <v>2</v>
      </c>
      <c r="H1325">
        <v>89.939637000000005</v>
      </c>
      <c r="I1325" s="3">
        <v>4</v>
      </c>
      <c r="P1325">
        <v>2</v>
      </c>
      <c r="Q1325" t="str">
        <f t="shared" si="21"/>
        <v>24</v>
      </c>
    </row>
    <row r="1326" spans="1:17" x14ac:dyDescent="0.25">
      <c r="A1326">
        <v>1424</v>
      </c>
      <c r="D1326">
        <v>75.948581000000004</v>
      </c>
      <c r="E1326" s="2">
        <v>2</v>
      </c>
      <c r="H1326">
        <v>89.939637000000005</v>
      </c>
      <c r="I1326" s="3">
        <v>4</v>
      </c>
      <c r="P1326">
        <v>2</v>
      </c>
      <c r="Q1326" t="str">
        <f t="shared" si="21"/>
        <v>24</v>
      </c>
    </row>
    <row r="1327" spans="1:17" x14ac:dyDescent="0.25">
      <c r="A1327">
        <v>1425</v>
      </c>
      <c r="D1327">
        <v>75.948581000000004</v>
      </c>
      <c r="E1327" s="2">
        <v>2</v>
      </c>
      <c r="F1327">
        <v>83.198050000000009</v>
      </c>
      <c r="G1327" s="5">
        <v>3</v>
      </c>
      <c r="H1327">
        <v>89.939637000000005</v>
      </c>
      <c r="I1327" s="3">
        <v>4</v>
      </c>
      <c r="P1327">
        <v>3</v>
      </c>
      <c r="Q1327" t="str">
        <f t="shared" si="21"/>
        <v>234</v>
      </c>
    </row>
    <row r="1328" spans="1:17" x14ac:dyDescent="0.25">
      <c r="A1328">
        <v>1426</v>
      </c>
      <c r="D1328">
        <v>75.948581000000004</v>
      </c>
      <c r="E1328" s="2">
        <v>2</v>
      </c>
      <c r="F1328">
        <v>83.166572000000002</v>
      </c>
      <c r="G1328" s="5">
        <v>3</v>
      </c>
      <c r="H1328">
        <v>89.939637000000005</v>
      </c>
      <c r="I1328" s="3">
        <v>4</v>
      </c>
      <c r="P1328">
        <v>3</v>
      </c>
      <c r="Q1328" t="str">
        <f t="shared" si="21"/>
        <v>234</v>
      </c>
    </row>
    <row r="1329" spans="1:17" x14ac:dyDescent="0.25">
      <c r="A1329">
        <v>1427</v>
      </c>
      <c r="D1329">
        <v>75.948581000000004</v>
      </c>
      <c r="E1329" s="2">
        <v>2</v>
      </c>
      <c r="F1329">
        <v>83.166572000000002</v>
      </c>
      <c r="G1329" s="5">
        <v>3</v>
      </c>
      <c r="H1329">
        <v>89.939637000000005</v>
      </c>
      <c r="I1329" s="3">
        <v>4</v>
      </c>
      <c r="P1329">
        <v>3</v>
      </c>
      <c r="Q1329" t="str">
        <f t="shared" si="21"/>
        <v>234</v>
      </c>
    </row>
    <row r="1330" spans="1:17" x14ac:dyDescent="0.25">
      <c r="A1330">
        <v>1428</v>
      </c>
      <c r="D1330">
        <v>75.948581000000004</v>
      </c>
      <c r="E1330" s="2">
        <v>2</v>
      </c>
      <c r="F1330">
        <v>83.166572000000002</v>
      </c>
      <c r="G1330" s="5">
        <v>3</v>
      </c>
      <c r="H1330">
        <v>89.986828000000003</v>
      </c>
      <c r="I1330" s="3">
        <v>4</v>
      </c>
      <c r="P1330">
        <v>3</v>
      </c>
      <c r="Q1330" t="str">
        <f t="shared" si="21"/>
        <v>234</v>
      </c>
    </row>
    <row r="1331" spans="1:17" x14ac:dyDescent="0.25">
      <c r="A1331">
        <v>1429</v>
      </c>
      <c r="D1331">
        <v>75.948581000000004</v>
      </c>
      <c r="E1331" s="2">
        <v>2</v>
      </c>
      <c r="F1331">
        <v>83.166572000000002</v>
      </c>
      <c r="G1331" s="5">
        <v>3</v>
      </c>
      <c r="P1331">
        <v>2</v>
      </c>
      <c r="Q1331" t="str">
        <f t="shared" si="21"/>
        <v>23</v>
      </c>
    </row>
    <row r="1332" spans="1:17" x14ac:dyDescent="0.25">
      <c r="A1332">
        <v>1430</v>
      </c>
      <c r="D1332">
        <v>75.948581000000004</v>
      </c>
      <c r="E1332" s="2">
        <v>2</v>
      </c>
      <c r="F1332">
        <v>83.166572000000002</v>
      </c>
      <c r="G1332" s="5">
        <v>3</v>
      </c>
      <c r="P1332">
        <v>2</v>
      </c>
      <c r="Q1332" t="str">
        <f t="shared" si="21"/>
        <v>23</v>
      </c>
    </row>
    <row r="1333" spans="1:17" x14ac:dyDescent="0.25">
      <c r="A1333">
        <v>1431</v>
      </c>
      <c r="D1333">
        <v>75.948581000000004</v>
      </c>
      <c r="E1333" s="2">
        <v>2</v>
      </c>
      <c r="F1333">
        <v>83.166572000000002</v>
      </c>
      <c r="G1333" s="5">
        <v>3</v>
      </c>
      <c r="P1333">
        <v>2</v>
      </c>
      <c r="Q1333" t="str">
        <f t="shared" si="21"/>
        <v>23</v>
      </c>
    </row>
    <row r="1334" spans="1:17" x14ac:dyDescent="0.25">
      <c r="A1334">
        <v>1432</v>
      </c>
      <c r="B1334">
        <v>70.263162000000008</v>
      </c>
      <c r="C1334" s="4">
        <v>1</v>
      </c>
      <c r="D1334">
        <v>75.903787000000008</v>
      </c>
      <c r="E1334" s="2">
        <v>2</v>
      </c>
      <c r="F1334">
        <v>83.166572000000002</v>
      </c>
      <c r="G1334" s="5">
        <v>3</v>
      </c>
      <c r="P1334">
        <v>3</v>
      </c>
      <c r="Q1334" t="str">
        <f t="shared" si="21"/>
        <v>123</v>
      </c>
    </row>
    <row r="1335" spans="1:17" x14ac:dyDescent="0.25">
      <c r="A1335">
        <v>1433</v>
      </c>
      <c r="B1335">
        <v>70.263162000000008</v>
      </c>
      <c r="C1335" s="4">
        <v>1</v>
      </c>
      <c r="F1335">
        <v>83.166572000000002</v>
      </c>
      <c r="G1335" s="5">
        <v>3</v>
      </c>
      <c r="P1335">
        <v>2</v>
      </c>
      <c r="Q1335" t="str">
        <f t="shared" si="21"/>
        <v>13</v>
      </c>
    </row>
    <row r="1336" spans="1:17" x14ac:dyDescent="0.25">
      <c r="A1336">
        <v>1434</v>
      </c>
      <c r="B1336">
        <v>70.263162000000008</v>
      </c>
      <c r="C1336" s="4">
        <v>1</v>
      </c>
      <c r="F1336">
        <v>83.166572000000002</v>
      </c>
      <c r="G1336" s="5">
        <v>3</v>
      </c>
      <c r="P1336">
        <v>2</v>
      </c>
      <c r="Q1336" t="str">
        <f t="shared" si="21"/>
        <v>13</v>
      </c>
    </row>
    <row r="1337" spans="1:17" x14ac:dyDescent="0.25">
      <c r="A1337">
        <v>1435</v>
      </c>
      <c r="B1337">
        <v>70.263162000000008</v>
      </c>
      <c r="C1337" s="4">
        <v>1</v>
      </c>
      <c r="F1337">
        <v>83.166572000000002</v>
      </c>
      <c r="G1337" s="5">
        <v>3</v>
      </c>
      <c r="P1337">
        <v>2</v>
      </c>
      <c r="Q1337" t="str">
        <f t="shared" si="21"/>
        <v>13</v>
      </c>
    </row>
    <row r="1338" spans="1:17" x14ac:dyDescent="0.25">
      <c r="A1338">
        <v>1436</v>
      </c>
      <c r="B1338">
        <v>70.263162000000008</v>
      </c>
      <c r="C1338" s="4">
        <v>1</v>
      </c>
      <c r="F1338">
        <v>83.166572000000002</v>
      </c>
      <c r="G1338" s="5">
        <v>3</v>
      </c>
      <c r="P1338">
        <v>2</v>
      </c>
      <c r="Q1338" t="str">
        <f t="shared" si="21"/>
        <v>13</v>
      </c>
    </row>
    <row r="1339" spans="1:17" x14ac:dyDescent="0.25">
      <c r="A1339">
        <v>1437</v>
      </c>
      <c r="B1339">
        <v>70.263162000000008</v>
      </c>
      <c r="C1339" s="4">
        <v>1</v>
      </c>
      <c r="F1339">
        <v>83.198050000000009</v>
      </c>
      <c r="G1339" s="5">
        <v>3</v>
      </c>
      <c r="P1339">
        <v>2</v>
      </c>
      <c r="Q1339" t="str">
        <f t="shared" si="21"/>
        <v>13</v>
      </c>
    </row>
    <row r="1340" spans="1:17" x14ac:dyDescent="0.25">
      <c r="A1340">
        <v>1438</v>
      </c>
      <c r="B1340">
        <v>70.263162000000008</v>
      </c>
      <c r="C1340" s="4">
        <v>1</v>
      </c>
      <c r="P1340">
        <v>1</v>
      </c>
      <c r="Q1340" t="str">
        <f t="shared" si="21"/>
        <v>1</v>
      </c>
    </row>
    <row r="1341" spans="1:17" x14ac:dyDescent="0.25">
      <c r="A1341">
        <v>1439</v>
      </c>
      <c r="B1341">
        <v>70.263162000000008</v>
      </c>
      <c r="C1341" s="4">
        <v>1</v>
      </c>
      <c r="H1341">
        <v>75.623445000000004</v>
      </c>
      <c r="I1341" s="3">
        <v>4</v>
      </c>
      <c r="P1341">
        <v>2</v>
      </c>
      <c r="Q1341" t="str">
        <f t="shared" si="21"/>
        <v>14</v>
      </c>
    </row>
    <row r="1342" spans="1:17" x14ac:dyDescent="0.25">
      <c r="A1342">
        <v>1440</v>
      </c>
      <c r="B1342">
        <v>70.263162000000008</v>
      </c>
      <c r="C1342" s="4">
        <v>1</v>
      </c>
      <c r="H1342">
        <v>75.651963000000009</v>
      </c>
      <c r="I1342" s="3">
        <v>4</v>
      </c>
      <c r="P1342">
        <v>2</v>
      </c>
      <c r="Q1342" t="str">
        <f t="shared" si="21"/>
        <v>14</v>
      </c>
    </row>
    <row r="1343" spans="1:17" x14ac:dyDescent="0.25">
      <c r="A1343">
        <v>1441</v>
      </c>
      <c r="B1343">
        <v>70.263162000000008</v>
      </c>
      <c r="C1343" s="4">
        <v>1</v>
      </c>
      <c r="H1343">
        <v>75.651963000000009</v>
      </c>
      <c r="I1343" s="3">
        <v>4</v>
      </c>
      <c r="P1343">
        <v>2</v>
      </c>
      <c r="Q1343" t="str">
        <f t="shared" si="21"/>
        <v>14</v>
      </c>
    </row>
    <row r="1344" spans="1:17" x14ac:dyDescent="0.25">
      <c r="A1344">
        <v>1442</v>
      </c>
      <c r="B1344">
        <v>70.263162000000008</v>
      </c>
      <c r="C1344" s="4">
        <v>1</v>
      </c>
      <c r="H1344">
        <v>75.651963000000009</v>
      </c>
      <c r="I1344" s="3">
        <v>4</v>
      </c>
      <c r="P1344">
        <v>2</v>
      </c>
      <c r="Q1344" t="str">
        <f t="shared" si="21"/>
        <v>14</v>
      </c>
    </row>
    <row r="1345" spans="1:17" x14ac:dyDescent="0.25">
      <c r="A1345">
        <v>1443</v>
      </c>
      <c r="B1345">
        <v>70.263162000000008</v>
      </c>
      <c r="C1345" s="4">
        <v>1</v>
      </c>
      <c r="H1345">
        <v>75.651963000000009</v>
      </c>
      <c r="I1345" s="3">
        <v>4</v>
      </c>
      <c r="P1345">
        <v>2</v>
      </c>
      <c r="Q1345" t="str">
        <f t="shared" si="21"/>
        <v>14</v>
      </c>
    </row>
    <row r="1346" spans="1:17" x14ac:dyDescent="0.25">
      <c r="A1346">
        <v>1444</v>
      </c>
      <c r="H1346">
        <v>75.651963000000009</v>
      </c>
      <c r="I1346" s="3">
        <v>4</v>
      </c>
      <c r="P1346">
        <v>1</v>
      </c>
      <c r="Q1346" t="str">
        <f t="shared" ref="Q1346:Q1409" si="22">CONCATENATE(C1346,E1346,G1346,I1346)</f>
        <v>4</v>
      </c>
    </row>
    <row r="1347" spans="1:17" x14ac:dyDescent="0.25">
      <c r="A1347">
        <v>1445</v>
      </c>
      <c r="D1347">
        <v>59.337878000000003</v>
      </c>
      <c r="E1347" s="2">
        <v>2</v>
      </c>
      <c r="H1347">
        <v>75.651963000000009</v>
      </c>
      <c r="I1347" s="3">
        <v>4</v>
      </c>
      <c r="P1347">
        <v>2</v>
      </c>
      <c r="Q1347" t="str">
        <f t="shared" si="22"/>
        <v>24</v>
      </c>
    </row>
    <row r="1348" spans="1:17" x14ac:dyDescent="0.25">
      <c r="A1348">
        <v>1446</v>
      </c>
      <c r="D1348">
        <v>59.438266000000006</v>
      </c>
      <c r="E1348" s="2">
        <v>2</v>
      </c>
      <c r="H1348">
        <v>75.651963000000009</v>
      </c>
      <c r="I1348" s="3">
        <v>4</v>
      </c>
      <c r="P1348">
        <v>2</v>
      </c>
      <c r="Q1348" t="str">
        <f t="shared" si="22"/>
        <v>24</v>
      </c>
    </row>
    <row r="1349" spans="1:17" x14ac:dyDescent="0.25">
      <c r="A1349">
        <v>1447</v>
      </c>
      <c r="D1349">
        <v>59.438266000000006</v>
      </c>
      <c r="E1349" s="2">
        <v>2</v>
      </c>
      <c r="H1349">
        <v>75.651963000000009</v>
      </c>
      <c r="I1349" s="3">
        <v>4</v>
      </c>
      <c r="P1349">
        <v>2</v>
      </c>
      <c r="Q1349" t="str">
        <f t="shared" si="22"/>
        <v>24</v>
      </c>
    </row>
    <row r="1350" spans="1:17" x14ac:dyDescent="0.25">
      <c r="A1350">
        <v>1448</v>
      </c>
      <c r="D1350">
        <v>59.438266000000006</v>
      </c>
      <c r="E1350" s="2">
        <v>2</v>
      </c>
      <c r="F1350">
        <v>70.659264000000007</v>
      </c>
      <c r="G1350" s="5">
        <v>3</v>
      </c>
      <c r="H1350">
        <v>75.651963000000009</v>
      </c>
      <c r="I1350" s="3">
        <v>4</v>
      </c>
      <c r="P1350">
        <v>3</v>
      </c>
      <c r="Q1350" t="str">
        <f t="shared" si="22"/>
        <v>234</v>
      </c>
    </row>
    <row r="1351" spans="1:17" x14ac:dyDescent="0.25">
      <c r="A1351">
        <v>1449</v>
      </c>
      <c r="D1351">
        <v>59.438266000000006</v>
      </c>
      <c r="E1351" s="2">
        <v>2</v>
      </c>
      <c r="F1351">
        <v>70.708088000000004</v>
      </c>
      <c r="G1351" s="5">
        <v>3</v>
      </c>
      <c r="H1351">
        <v>75.651963000000009</v>
      </c>
      <c r="I1351" s="3">
        <v>4</v>
      </c>
      <c r="P1351">
        <v>3</v>
      </c>
      <c r="Q1351" t="str">
        <f t="shared" si="22"/>
        <v>234</v>
      </c>
    </row>
    <row r="1352" spans="1:17" x14ac:dyDescent="0.25">
      <c r="A1352">
        <v>1450</v>
      </c>
      <c r="D1352">
        <v>59.438266000000006</v>
      </c>
      <c r="E1352" s="2">
        <v>2</v>
      </c>
      <c r="F1352">
        <v>70.708088000000004</v>
      </c>
      <c r="G1352" s="5">
        <v>3</v>
      </c>
      <c r="H1352">
        <v>75.623445000000004</v>
      </c>
      <c r="I1352" s="3">
        <v>4</v>
      </c>
      <c r="P1352">
        <v>3</v>
      </c>
      <c r="Q1352" t="str">
        <f t="shared" si="22"/>
        <v>234</v>
      </c>
    </row>
    <row r="1353" spans="1:17" x14ac:dyDescent="0.25">
      <c r="A1353">
        <v>1451</v>
      </c>
      <c r="D1353">
        <v>59.438266000000006</v>
      </c>
      <c r="E1353" s="2">
        <v>2</v>
      </c>
      <c r="F1353">
        <v>70.708088000000004</v>
      </c>
      <c r="G1353" s="5">
        <v>3</v>
      </c>
      <c r="P1353">
        <v>2</v>
      </c>
      <c r="Q1353" t="str">
        <f t="shared" si="22"/>
        <v>23</v>
      </c>
    </row>
    <row r="1354" spans="1:17" x14ac:dyDescent="0.25">
      <c r="A1354">
        <v>1452</v>
      </c>
      <c r="D1354">
        <v>59.438266000000006</v>
      </c>
      <c r="E1354" s="2">
        <v>2</v>
      </c>
      <c r="F1354">
        <v>70.708088000000004</v>
      </c>
      <c r="G1354" s="5">
        <v>3</v>
      </c>
      <c r="P1354">
        <v>2</v>
      </c>
      <c r="Q1354" t="str">
        <f t="shared" si="22"/>
        <v>23</v>
      </c>
    </row>
    <row r="1355" spans="1:17" x14ac:dyDescent="0.25">
      <c r="A1355">
        <v>1453</v>
      </c>
      <c r="D1355">
        <v>59.438266000000006</v>
      </c>
      <c r="E1355" s="2">
        <v>2</v>
      </c>
      <c r="F1355">
        <v>70.708088000000004</v>
      </c>
      <c r="G1355" s="5">
        <v>3</v>
      </c>
      <c r="P1355">
        <v>2</v>
      </c>
      <c r="Q1355" t="str">
        <f t="shared" si="22"/>
        <v>23</v>
      </c>
    </row>
    <row r="1356" spans="1:17" x14ac:dyDescent="0.25">
      <c r="A1356">
        <v>1454</v>
      </c>
      <c r="D1356">
        <v>59.438266000000006</v>
      </c>
      <c r="E1356" s="2">
        <v>2</v>
      </c>
      <c r="F1356">
        <v>70.708088000000004</v>
      </c>
      <c r="G1356" s="5">
        <v>3</v>
      </c>
      <c r="P1356">
        <v>2</v>
      </c>
      <c r="Q1356" t="str">
        <f t="shared" si="22"/>
        <v>23</v>
      </c>
    </row>
    <row r="1357" spans="1:17" x14ac:dyDescent="0.25">
      <c r="A1357">
        <v>1455</v>
      </c>
      <c r="D1357">
        <v>59.438266000000006</v>
      </c>
      <c r="E1357" s="2">
        <v>2</v>
      </c>
      <c r="F1357">
        <v>70.708088000000004</v>
      </c>
      <c r="G1357" s="5">
        <v>3</v>
      </c>
      <c r="P1357">
        <v>2</v>
      </c>
      <c r="Q1357" t="str">
        <f t="shared" si="22"/>
        <v>23</v>
      </c>
    </row>
    <row r="1358" spans="1:17" x14ac:dyDescent="0.25">
      <c r="A1358">
        <v>1456</v>
      </c>
      <c r="B1358">
        <v>51.240535000000001</v>
      </c>
      <c r="C1358" s="4">
        <v>1</v>
      </c>
      <c r="D1358">
        <v>59.438266000000006</v>
      </c>
      <c r="E1358" s="2">
        <v>2</v>
      </c>
      <c r="F1358">
        <v>70.708088000000004</v>
      </c>
      <c r="G1358" s="5">
        <v>3</v>
      </c>
      <c r="P1358">
        <v>3</v>
      </c>
      <c r="Q1358" t="str">
        <f t="shared" si="22"/>
        <v>123</v>
      </c>
    </row>
    <row r="1359" spans="1:17" x14ac:dyDescent="0.25">
      <c r="A1359">
        <v>1457</v>
      </c>
      <c r="B1359">
        <v>51.282157000000005</v>
      </c>
      <c r="C1359" s="4">
        <v>1</v>
      </c>
      <c r="D1359">
        <v>59.337878000000003</v>
      </c>
      <c r="E1359" s="2">
        <v>2</v>
      </c>
      <c r="F1359">
        <v>70.708088000000004</v>
      </c>
      <c r="G1359" s="5">
        <v>3</v>
      </c>
      <c r="P1359">
        <v>3</v>
      </c>
      <c r="Q1359" t="str">
        <f t="shared" si="22"/>
        <v>123</v>
      </c>
    </row>
    <row r="1360" spans="1:17" x14ac:dyDescent="0.25">
      <c r="A1360">
        <v>1458</v>
      </c>
      <c r="B1360">
        <v>51.282157000000005</v>
      </c>
      <c r="C1360" s="4">
        <v>1</v>
      </c>
      <c r="D1360">
        <v>59.337878000000003</v>
      </c>
      <c r="E1360" s="2">
        <v>2</v>
      </c>
      <c r="F1360">
        <v>70.708088000000004</v>
      </c>
      <c r="G1360" s="5">
        <v>3</v>
      </c>
      <c r="P1360">
        <v>3</v>
      </c>
      <c r="Q1360" t="str">
        <f t="shared" si="22"/>
        <v>123</v>
      </c>
    </row>
    <row r="1361" spans="1:17" x14ac:dyDescent="0.25">
      <c r="A1361">
        <v>1459</v>
      </c>
      <c r="B1361">
        <v>51.282157000000005</v>
      </c>
      <c r="C1361" s="4">
        <v>1</v>
      </c>
      <c r="F1361">
        <v>70.659264000000007</v>
      </c>
      <c r="G1361" s="5">
        <v>3</v>
      </c>
      <c r="P1361">
        <v>2</v>
      </c>
      <c r="Q1361" t="str">
        <f t="shared" si="22"/>
        <v>13</v>
      </c>
    </row>
    <row r="1362" spans="1:17" x14ac:dyDescent="0.25">
      <c r="A1362">
        <v>1460</v>
      </c>
      <c r="B1362">
        <v>51.282157000000005</v>
      </c>
      <c r="C1362" s="4">
        <v>1</v>
      </c>
      <c r="F1362">
        <v>69.232143000000008</v>
      </c>
      <c r="G1362" s="5">
        <v>3</v>
      </c>
      <c r="P1362">
        <v>2</v>
      </c>
      <c r="Q1362" t="str">
        <f t="shared" si="22"/>
        <v>13</v>
      </c>
    </row>
    <row r="1363" spans="1:17" x14ac:dyDescent="0.25">
      <c r="A1363">
        <v>1461</v>
      </c>
      <c r="B1363">
        <v>51.282157000000005</v>
      </c>
      <c r="C1363" s="4">
        <v>1</v>
      </c>
      <c r="P1363">
        <v>1</v>
      </c>
      <c r="Q1363" t="str">
        <f t="shared" si="22"/>
        <v>1</v>
      </c>
    </row>
    <row r="1364" spans="1:17" x14ac:dyDescent="0.25">
      <c r="A1364">
        <v>1462</v>
      </c>
      <c r="B1364">
        <v>51.282157000000005</v>
      </c>
      <c r="C1364" s="4">
        <v>1</v>
      </c>
      <c r="H1364">
        <v>60.666938000000002</v>
      </c>
      <c r="I1364" s="3">
        <v>4</v>
      </c>
      <c r="P1364">
        <v>2</v>
      </c>
      <c r="Q1364" t="str">
        <f t="shared" si="22"/>
        <v>14</v>
      </c>
    </row>
    <row r="1365" spans="1:17" x14ac:dyDescent="0.25">
      <c r="A1365">
        <v>1463</v>
      </c>
      <c r="B1365">
        <v>51.282157000000005</v>
      </c>
      <c r="C1365" s="4">
        <v>1</v>
      </c>
      <c r="H1365">
        <v>60.674026000000005</v>
      </c>
      <c r="I1365" s="3">
        <v>4</v>
      </c>
      <c r="P1365">
        <v>2</v>
      </c>
      <c r="Q1365" t="str">
        <f t="shared" si="22"/>
        <v>14</v>
      </c>
    </row>
    <row r="1366" spans="1:17" x14ac:dyDescent="0.25">
      <c r="A1366">
        <v>1464</v>
      </c>
      <c r="B1366">
        <v>51.282157000000005</v>
      </c>
      <c r="C1366" s="4">
        <v>1</v>
      </c>
      <c r="H1366">
        <v>60.674026000000005</v>
      </c>
      <c r="I1366" s="3">
        <v>4</v>
      </c>
      <c r="P1366">
        <v>2</v>
      </c>
      <c r="Q1366" t="str">
        <f t="shared" si="22"/>
        <v>14</v>
      </c>
    </row>
    <row r="1367" spans="1:17" x14ac:dyDescent="0.25">
      <c r="A1367">
        <v>1465</v>
      </c>
      <c r="B1367">
        <v>51.282157000000005</v>
      </c>
      <c r="C1367" s="4">
        <v>1</v>
      </c>
      <c r="H1367">
        <v>60.674026000000005</v>
      </c>
      <c r="I1367" s="3">
        <v>4</v>
      </c>
      <c r="P1367">
        <v>2</v>
      </c>
      <c r="Q1367" t="str">
        <f t="shared" si="22"/>
        <v>14</v>
      </c>
    </row>
    <row r="1368" spans="1:17" x14ac:dyDescent="0.25">
      <c r="A1368">
        <v>1466</v>
      </c>
      <c r="B1368">
        <v>51.282157000000005</v>
      </c>
      <c r="C1368" s="4">
        <v>1</v>
      </c>
      <c r="H1368">
        <v>60.674026000000005</v>
      </c>
      <c r="I1368" s="3">
        <v>4</v>
      </c>
      <c r="P1368">
        <v>2</v>
      </c>
      <c r="Q1368" t="str">
        <f t="shared" si="22"/>
        <v>14</v>
      </c>
    </row>
    <row r="1369" spans="1:17" x14ac:dyDescent="0.25">
      <c r="A1369">
        <v>1467</v>
      </c>
      <c r="B1369">
        <v>51.282157000000005</v>
      </c>
      <c r="C1369" s="4">
        <v>1</v>
      </c>
      <c r="H1369">
        <v>60.674026000000005</v>
      </c>
      <c r="I1369" s="3">
        <v>4</v>
      </c>
      <c r="P1369">
        <v>2</v>
      </c>
      <c r="Q1369" t="str">
        <f t="shared" si="22"/>
        <v>14</v>
      </c>
    </row>
    <row r="1370" spans="1:17" x14ac:dyDescent="0.25">
      <c r="A1370">
        <v>1468</v>
      </c>
      <c r="B1370">
        <v>51.282157000000005</v>
      </c>
      <c r="C1370" s="4">
        <v>1</v>
      </c>
      <c r="H1370">
        <v>60.674026000000005</v>
      </c>
      <c r="I1370" s="3">
        <v>4</v>
      </c>
      <c r="P1370">
        <v>2</v>
      </c>
      <c r="Q1370" t="str">
        <f t="shared" si="22"/>
        <v>14</v>
      </c>
    </row>
    <row r="1371" spans="1:17" x14ac:dyDescent="0.25">
      <c r="A1371">
        <v>1469</v>
      </c>
      <c r="B1371">
        <v>51.240535000000001</v>
      </c>
      <c r="C1371" s="4">
        <v>1</v>
      </c>
      <c r="D1371">
        <v>42.103660000000005</v>
      </c>
      <c r="E1371" s="2">
        <v>2</v>
      </c>
      <c r="H1371">
        <v>60.674026000000005</v>
      </c>
      <c r="I1371" s="3">
        <v>4</v>
      </c>
      <c r="P1371">
        <v>3</v>
      </c>
      <c r="Q1371" t="str">
        <f t="shared" si="22"/>
        <v>124</v>
      </c>
    </row>
    <row r="1372" spans="1:17" x14ac:dyDescent="0.25">
      <c r="A1372">
        <v>1470</v>
      </c>
      <c r="B1372">
        <v>51.242316000000002</v>
      </c>
      <c r="C1372" s="4">
        <v>1</v>
      </c>
      <c r="D1372">
        <v>42.137477000000004</v>
      </c>
      <c r="E1372" s="2">
        <v>2</v>
      </c>
      <c r="H1372">
        <v>60.674026000000005</v>
      </c>
      <c r="I1372" s="3">
        <v>4</v>
      </c>
      <c r="P1372">
        <v>3</v>
      </c>
      <c r="Q1372" t="str">
        <f t="shared" si="22"/>
        <v>124</v>
      </c>
    </row>
    <row r="1373" spans="1:17" x14ac:dyDescent="0.25">
      <c r="A1373">
        <v>1471</v>
      </c>
      <c r="D1373">
        <v>42.137477000000004</v>
      </c>
      <c r="E1373" s="2">
        <v>2</v>
      </c>
      <c r="H1373">
        <v>60.674026000000005</v>
      </c>
      <c r="I1373" s="3">
        <v>4</v>
      </c>
      <c r="P1373">
        <v>2</v>
      </c>
      <c r="Q1373" t="str">
        <f t="shared" si="22"/>
        <v>24</v>
      </c>
    </row>
    <row r="1374" spans="1:17" x14ac:dyDescent="0.25">
      <c r="A1374">
        <v>1472</v>
      </c>
      <c r="D1374">
        <v>42.137477000000004</v>
      </c>
      <c r="E1374" s="2">
        <v>2</v>
      </c>
      <c r="H1374">
        <v>60.674026000000005</v>
      </c>
      <c r="I1374" s="3">
        <v>4</v>
      </c>
      <c r="P1374">
        <v>2</v>
      </c>
      <c r="Q1374" t="str">
        <f t="shared" si="22"/>
        <v>24</v>
      </c>
    </row>
    <row r="1375" spans="1:17" x14ac:dyDescent="0.25">
      <c r="A1375">
        <v>1473</v>
      </c>
      <c r="D1375">
        <v>42.137477000000004</v>
      </c>
      <c r="E1375" s="2">
        <v>2</v>
      </c>
      <c r="F1375">
        <v>53.027866000000003</v>
      </c>
      <c r="G1375" s="5">
        <v>3</v>
      </c>
      <c r="H1375">
        <v>60.674026000000005</v>
      </c>
      <c r="I1375" s="3">
        <v>4</v>
      </c>
      <c r="P1375">
        <v>3</v>
      </c>
      <c r="Q1375" t="str">
        <f t="shared" si="22"/>
        <v>234</v>
      </c>
    </row>
    <row r="1376" spans="1:17" x14ac:dyDescent="0.25">
      <c r="A1376">
        <v>1474</v>
      </c>
      <c r="D1376">
        <v>42.137477000000004</v>
      </c>
      <c r="E1376" s="2">
        <v>2</v>
      </c>
      <c r="F1376">
        <v>53.012256000000008</v>
      </c>
      <c r="G1376" s="5">
        <v>3</v>
      </c>
      <c r="H1376">
        <v>60.666938000000002</v>
      </c>
      <c r="I1376" s="3">
        <v>4</v>
      </c>
      <c r="P1376">
        <v>3</v>
      </c>
      <c r="Q1376" t="str">
        <f t="shared" si="22"/>
        <v>234</v>
      </c>
    </row>
    <row r="1377" spans="1:17" x14ac:dyDescent="0.25">
      <c r="A1377">
        <v>1475</v>
      </c>
      <c r="D1377">
        <v>42.137477000000004</v>
      </c>
      <c r="E1377" s="2">
        <v>2</v>
      </c>
      <c r="F1377">
        <v>53.012256000000008</v>
      </c>
      <c r="G1377" s="5">
        <v>3</v>
      </c>
      <c r="H1377">
        <v>60.666938000000002</v>
      </c>
      <c r="I1377" s="3">
        <v>4</v>
      </c>
      <c r="P1377">
        <v>3</v>
      </c>
      <c r="Q1377" t="str">
        <f t="shared" si="22"/>
        <v>234</v>
      </c>
    </row>
    <row r="1378" spans="1:17" x14ac:dyDescent="0.25">
      <c r="A1378">
        <v>1476</v>
      </c>
      <c r="D1378">
        <v>42.137477000000004</v>
      </c>
      <c r="E1378" s="2">
        <v>2</v>
      </c>
      <c r="F1378">
        <v>53.012256000000008</v>
      </c>
      <c r="G1378" s="5">
        <v>3</v>
      </c>
      <c r="P1378">
        <v>2</v>
      </c>
      <c r="Q1378" t="str">
        <f t="shared" si="22"/>
        <v>23</v>
      </c>
    </row>
    <row r="1379" spans="1:17" x14ac:dyDescent="0.25">
      <c r="A1379">
        <v>1477</v>
      </c>
      <c r="D1379">
        <v>42.137477000000004</v>
      </c>
      <c r="E1379" s="2">
        <v>2</v>
      </c>
      <c r="F1379">
        <v>53.012256000000008</v>
      </c>
      <c r="G1379" s="5">
        <v>3</v>
      </c>
      <c r="P1379">
        <v>2</v>
      </c>
      <c r="Q1379" t="str">
        <f t="shared" si="22"/>
        <v>23</v>
      </c>
    </row>
    <row r="1380" spans="1:17" x14ac:dyDescent="0.25">
      <c r="A1380">
        <v>1478</v>
      </c>
      <c r="D1380">
        <v>42.137477000000004</v>
      </c>
      <c r="E1380" s="2">
        <v>2</v>
      </c>
      <c r="F1380">
        <v>53.012256000000008</v>
      </c>
      <c r="G1380" s="5">
        <v>3</v>
      </c>
      <c r="P1380">
        <v>2</v>
      </c>
      <c r="Q1380" t="str">
        <f t="shared" si="22"/>
        <v>23</v>
      </c>
    </row>
    <row r="1381" spans="1:17" x14ac:dyDescent="0.25">
      <c r="A1381">
        <v>1479</v>
      </c>
      <c r="D1381">
        <v>42.137477000000004</v>
      </c>
      <c r="E1381" s="2">
        <v>2</v>
      </c>
      <c r="F1381">
        <v>53.012256000000008</v>
      </c>
      <c r="G1381" s="5">
        <v>3</v>
      </c>
      <c r="P1381">
        <v>2</v>
      </c>
      <c r="Q1381" t="str">
        <f t="shared" si="22"/>
        <v>23</v>
      </c>
    </row>
    <row r="1382" spans="1:17" x14ac:dyDescent="0.25">
      <c r="A1382">
        <v>1480</v>
      </c>
      <c r="D1382">
        <v>42.137477000000004</v>
      </c>
      <c r="E1382" s="2">
        <v>2</v>
      </c>
      <c r="F1382">
        <v>53.012256000000008</v>
      </c>
      <c r="G1382" s="5">
        <v>3</v>
      </c>
      <c r="P1382">
        <v>2</v>
      </c>
      <c r="Q1382" t="str">
        <f t="shared" si="22"/>
        <v>23</v>
      </c>
    </row>
    <row r="1383" spans="1:17" x14ac:dyDescent="0.25">
      <c r="A1383">
        <v>1481</v>
      </c>
      <c r="D1383">
        <v>42.137477000000004</v>
      </c>
      <c r="E1383" s="2">
        <v>2</v>
      </c>
      <c r="F1383">
        <v>53.012256000000008</v>
      </c>
      <c r="G1383" s="5">
        <v>3</v>
      </c>
      <c r="P1383">
        <v>2</v>
      </c>
      <c r="Q1383" t="str">
        <f t="shared" si="22"/>
        <v>23</v>
      </c>
    </row>
    <row r="1384" spans="1:17" x14ac:dyDescent="0.25">
      <c r="A1384">
        <v>1482</v>
      </c>
      <c r="B1384">
        <v>33.930768</v>
      </c>
      <c r="C1384" s="4">
        <v>1</v>
      </c>
      <c r="D1384">
        <v>42.103660000000005</v>
      </c>
      <c r="E1384" s="2">
        <v>2</v>
      </c>
      <c r="F1384">
        <v>53.012256000000008</v>
      </c>
      <c r="G1384" s="5">
        <v>3</v>
      </c>
      <c r="P1384">
        <v>3</v>
      </c>
      <c r="Q1384" t="str">
        <f t="shared" si="22"/>
        <v>123</v>
      </c>
    </row>
    <row r="1385" spans="1:17" x14ac:dyDescent="0.25">
      <c r="A1385">
        <v>1483</v>
      </c>
      <c r="B1385">
        <v>33.931993000000006</v>
      </c>
      <c r="C1385" s="4">
        <v>1</v>
      </c>
      <c r="D1385">
        <v>42.103660000000005</v>
      </c>
      <c r="E1385" s="2">
        <v>2</v>
      </c>
      <c r="F1385">
        <v>53.012256000000008</v>
      </c>
      <c r="G1385" s="5">
        <v>3</v>
      </c>
      <c r="P1385">
        <v>3</v>
      </c>
      <c r="Q1385" t="str">
        <f t="shared" si="22"/>
        <v>123</v>
      </c>
    </row>
    <row r="1386" spans="1:17" x14ac:dyDescent="0.25">
      <c r="A1386">
        <v>1484</v>
      </c>
      <c r="B1386">
        <v>33.931993000000006</v>
      </c>
      <c r="C1386" s="4">
        <v>1</v>
      </c>
      <c r="F1386">
        <v>53.012256000000008</v>
      </c>
      <c r="G1386" s="5">
        <v>3</v>
      </c>
      <c r="P1386">
        <v>2</v>
      </c>
      <c r="Q1386" t="str">
        <f t="shared" si="22"/>
        <v>13</v>
      </c>
    </row>
    <row r="1387" spans="1:17" x14ac:dyDescent="0.25">
      <c r="A1387">
        <v>1485</v>
      </c>
      <c r="B1387">
        <v>33.931993000000006</v>
      </c>
      <c r="C1387" s="4">
        <v>1</v>
      </c>
      <c r="F1387">
        <v>53.027866000000003</v>
      </c>
      <c r="G1387" s="5">
        <v>3</v>
      </c>
      <c r="P1387">
        <v>2</v>
      </c>
      <c r="Q1387" t="str">
        <f t="shared" si="22"/>
        <v>13</v>
      </c>
    </row>
    <row r="1388" spans="1:17" x14ac:dyDescent="0.25">
      <c r="A1388">
        <v>1486</v>
      </c>
      <c r="B1388">
        <v>33.931993000000006</v>
      </c>
      <c r="C1388" s="4">
        <v>1</v>
      </c>
      <c r="F1388">
        <v>53.027866000000003</v>
      </c>
      <c r="G1388" s="5">
        <v>3</v>
      </c>
      <c r="P1388">
        <v>2</v>
      </c>
      <c r="Q1388" t="str">
        <f t="shared" si="22"/>
        <v>13</v>
      </c>
    </row>
    <row r="1389" spans="1:17" x14ac:dyDescent="0.25">
      <c r="A1389">
        <v>1487</v>
      </c>
      <c r="B1389">
        <v>33.931993000000006</v>
      </c>
      <c r="C1389" s="4">
        <v>1</v>
      </c>
      <c r="P1389">
        <v>1</v>
      </c>
      <c r="Q1389" t="str">
        <f t="shared" si="22"/>
        <v>1</v>
      </c>
    </row>
    <row r="1390" spans="1:17" x14ac:dyDescent="0.25">
      <c r="A1390">
        <v>1488</v>
      </c>
      <c r="B1390">
        <v>33.931993000000006</v>
      </c>
      <c r="C1390" s="4">
        <v>1</v>
      </c>
      <c r="H1390">
        <v>43.426955000000007</v>
      </c>
      <c r="I1390" s="3">
        <v>4</v>
      </c>
      <c r="P1390">
        <v>2</v>
      </c>
      <c r="Q1390" t="str">
        <f t="shared" si="22"/>
        <v>14</v>
      </c>
    </row>
    <row r="1391" spans="1:17" x14ac:dyDescent="0.25">
      <c r="A1391">
        <v>1489</v>
      </c>
      <c r="B1391">
        <v>33.931993000000006</v>
      </c>
      <c r="C1391" s="4">
        <v>1</v>
      </c>
      <c r="H1391">
        <v>43.422672000000006</v>
      </c>
      <c r="I1391" s="3">
        <v>4</v>
      </c>
      <c r="P1391">
        <v>2</v>
      </c>
      <c r="Q1391" t="str">
        <f t="shared" si="22"/>
        <v>14</v>
      </c>
    </row>
    <row r="1392" spans="1:17" x14ac:dyDescent="0.25">
      <c r="A1392">
        <v>1490</v>
      </c>
      <c r="B1392">
        <v>33.931993000000006</v>
      </c>
      <c r="C1392" s="4">
        <v>1</v>
      </c>
      <c r="H1392">
        <v>43.422672000000006</v>
      </c>
      <c r="I1392" s="3">
        <v>4</v>
      </c>
      <c r="P1392">
        <v>2</v>
      </c>
      <c r="Q1392" t="str">
        <f t="shared" si="22"/>
        <v>14</v>
      </c>
    </row>
    <row r="1393" spans="1:17" x14ac:dyDescent="0.25">
      <c r="A1393">
        <v>1491</v>
      </c>
      <c r="B1393">
        <v>33.931993000000006</v>
      </c>
      <c r="C1393" s="4">
        <v>1</v>
      </c>
      <c r="H1393">
        <v>43.422672000000006</v>
      </c>
      <c r="I1393" s="3">
        <v>4</v>
      </c>
      <c r="P1393">
        <v>2</v>
      </c>
      <c r="Q1393" t="str">
        <f t="shared" si="22"/>
        <v>14</v>
      </c>
    </row>
    <row r="1394" spans="1:17" x14ac:dyDescent="0.25">
      <c r="A1394">
        <v>1492</v>
      </c>
      <c r="B1394">
        <v>33.931993000000006</v>
      </c>
      <c r="C1394" s="4">
        <v>1</v>
      </c>
      <c r="H1394">
        <v>43.422672000000006</v>
      </c>
      <c r="I1394" s="3">
        <v>4</v>
      </c>
      <c r="P1394">
        <v>2</v>
      </c>
      <c r="Q1394" t="str">
        <f t="shared" si="22"/>
        <v>14</v>
      </c>
    </row>
    <row r="1395" spans="1:17" x14ac:dyDescent="0.25">
      <c r="A1395">
        <v>1493</v>
      </c>
      <c r="B1395">
        <v>33.931993000000006</v>
      </c>
      <c r="C1395" s="4">
        <v>1</v>
      </c>
      <c r="H1395">
        <v>43.422672000000006</v>
      </c>
      <c r="I1395" s="3">
        <v>4</v>
      </c>
      <c r="P1395">
        <v>2</v>
      </c>
      <c r="Q1395" t="str">
        <f t="shared" si="22"/>
        <v>14</v>
      </c>
    </row>
    <row r="1396" spans="1:17" x14ac:dyDescent="0.25">
      <c r="A1396">
        <v>1494</v>
      </c>
      <c r="B1396">
        <v>33.931993000000006</v>
      </c>
      <c r="C1396" s="4">
        <v>1</v>
      </c>
      <c r="H1396">
        <v>43.422672000000006</v>
      </c>
      <c r="I1396" s="3">
        <v>4</v>
      </c>
      <c r="P1396">
        <v>2</v>
      </c>
      <c r="Q1396" t="str">
        <f t="shared" si="22"/>
        <v>14</v>
      </c>
    </row>
    <row r="1397" spans="1:17" x14ac:dyDescent="0.25">
      <c r="A1397">
        <v>1495</v>
      </c>
      <c r="B1397">
        <v>33.931993000000006</v>
      </c>
      <c r="C1397" s="4">
        <v>1</v>
      </c>
      <c r="H1397">
        <v>43.422672000000006</v>
      </c>
      <c r="I1397" s="3">
        <v>4</v>
      </c>
      <c r="P1397">
        <v>2</v>
      </c>
      <c r="Q1397" t="str">
        <f t="shared" si="22"/>
        <v>14</v>
      </c>
    </row>
    <row r="1398" spans="1:17" x14ac:dyDescent="0.25">
      <c r="A1398">
        <v>1496</v>
      </c>
      <c r="B1398">
        <v>33.930768</v>
      </c>
      <c r="C1398" s="4">
        <v>1</v>
      </c>
      <c r="D1398">
        <v>25.135661000000006</v>
      </c>
      <c r="E1398" s="2">
        <v>2</v>
      </c>
      <c r="H1398">
        <v>43.422672000000006</v>
      </c>
      <c r="I1398" s="3">
        <v>4</v>
      </c>
      <c r="P1398">
        <v>3</v>
      </c>
      <c r="Q1398" t="str">
        <f t="shared" si="22"/>
        <v>124</v>
      </c>
    </row>
    <row r="1399" spans="1:17" x14ac:dyDescent="0.25">
      <c r="A1399">
        <v>1497</v>
      </c>
      <c r="D1399">
        <v>25.232173000000003</v>
      </c>
      <c r="E1399" s="2">
        <v>2</v>
      </c>
      <c r="H1399">
        <v>43.422672000000006</v>
      </c>
      <c r="I1399" s="3">
        <v>4</v>
      </c>
      <c r="P1399">
        <v>2</v>
      </c>
      <c r="Q1399" t="str">
        <f t="shared" si="22"/>
        <v>24</v>
      </c>
    </row>
    <row r="1400" spans="1:17" x14ac:dyDescent="0.25">
      <c r="A1400">
        <v>1498</v>
      </c>
      <c r="D1400">
        <v>25.232173000000003</v>
      </c>
      <c r="E1400" s="2">
        <v>2</v>
      </c>
      <c r="F1400">
        <v>35.808492000000001</v>
      </c>
      <c r="G1400" s="5">
        <v>3</v>
      </c>
      <c r="H1400">
        <v>43.422672000000006</v>
      </c>
      <c r="I1400" s="3">
        <v>4</v>
      </c>
      <c r="P1400">
        <v>3</v>
      </c>
      <c r="Q1400" t="str">
        <f t="shared" si="22"/>
        <v>234</v>
      </c>
    </row>
    <row r="1401" spans="1:17" x14ac:dyDescent="0.25">
      <c r="A1401">
        <v>1499</v>
      </c>
      <c r="D1401">
        <v>25.232173000000003</v>
      </c>
      <c r="E1401" s="2">
        <v>2</v>
      </c>
      <c r="F1401">
        <v>35.859807000000004</v>
      </c>
      <c r="G1401" s="5">
        <v>3</v>
      </c>
      <c r="H1401">
        <v>43.422672000000006</v>
      </c>
      <c r="I1401" s="3">
        <v>4</v>
      </c>
      <c r="P1401">
        <v>3</v>
      </c>
      <c r="Q1401" t="str">
        <f t="shared" si="22"/>
        <v>234</v>
      </c>
    </row>
    <row r="1402" spans="1:17" x14ac:dyDescent="0.25">
      <c r="A1402">
        <v>1500</v>
      </c>
      <c r="D1402">
        <v>25.232173000000003</v>
      </c>
      <c r="E1402" s="2">
        <v>2</v>
      </c>
      <c r="F1402">
        <v>35.859807000000004</v>
      </c>
      <c r="G1402" s="5">
        <v>3</v>
      </c>
      <c r="H1402">
        <v>43.426955000000007</v>
      </c>
      <c r="I1402" s="3">
        <v>4</v>
      </c>
      <c r="P1402">
        <v>3</v>
      </c>
      <c r="Q1402" t="str">
        <f t="shared" si="22"/>
        <v>234</v>
      </c>
    </row>
    <row r="1403" spans="1:17" x14ac:dyDescent="0.25">
      <c r="A1403">
        <v>1501</v>
      </c>
      <c r="D1403">
        <v>25.232173000000003</v>
      </c>
      <c r="E1403" s="2">
        <v>2</v>
      </c>
      <c r="F1403">
        <v>35.859807000000004</v>
      </c>
      <c r="G1403" s="5">
        <v>3</v>
      </c>
      <c r="H1403">
        <v>43.426955000000007</v>
      </c>
      <c r="I1403" s="3">
        <v>4</v>
      </c>
      <c r="P1403">
        <v>3</v>
      </c>
      <c r="Q1403" t="str">
        <f t="shared" si="22"/>
        <v>234</v>
      </c>
    </row>
    <row r="1404" spans="1:17" x14ac:dyDescent="0.25">
      <c r="A1404">
        <v>1502</v>
      </c>
      <c r="D1404">
        <v>25.232173000000003</v>
      </c>
      <c r="E1404" s="2">
        <v>2</v>
      </c>
      <c r="F1404">
        <v>35.859807000000004</v>
      </c>
      <c r="G1404" s="5">
        <v>3</v>
      </c>
      <c r="P1404">
        <v>2</v>
      </c>
      <c r="Q1404" t="str">
        <f t="shared" si="22"/>
        <v>23</v>
      </c>
    </row>
    <row r="1405" spans="1:17" x14ac:dyDescent="0.25">
      <c r="A1405">
        <v>1503</v>
      </c>
      <c r="D1405">
        <v>25.232173000000003</v>
      </c>
      <c r="E1405" s="2">
        <v>2</v>
      </c>
      <c r="F1405">
        <v>35.859807000000004</v>
      </c>
      <c r="G1405" s="5">
        <v>3</v>
      </c>
      <c r="P1405">
        <v>2</v>
      </c>
      <c r="Q1405" t="str">
        <f t="shared" si="22"/>
        <v>23</v>
      </c>
    </row>
    <row r="1406" spans="1:17" x14ac:dyDescent="0.25">
      <c r="A1406">
        <v>1504</v>
      </c>
      <c r="D1406">
        <v>25.232173000000003</v>
      </c>
      <c r="E1406" s="2">
        <v>2</v>
      </c>
      <c r="F1406">
        <v>35.859807000000004</v>
      </c>
      <c r="G1406" s="5">
        <v>3</v>
      </c>
      <c r="P1406">
        <v>2</v>
      </c>
      <c r="Q1406" t="str">
        <f t="shared" si="22"/>
        <v>23</v>
      </c>
    </row>
    <row r="1407" spans="1:17" x14ac:dyDescent="0.25">
      <c r="A1407">
        <v>1505</v>
      </c>
      <c r="D1407">
        <v>25.232173000000003</v>
      </c>
      <c r="E1407" s="2">
        <v>2</v>
      </c>
      <c r="F1407">
        <v>35.859807000000004</v>
      </c>
      <c r="G1407" s="5">
        <v>3</v>
      </c>
      <c r="P1407">
        <v>2</v>
      </c>
      <c r="Q1407" t="str">
        <f t="shared" si="22"/>
        <v>23</v>
      </c>
    </row>
    <row r="1408" spans="1:17" x14ac:dyDescent="0.25">
      <c r="A1408">
        <v>1506</v>
      </c>
      <c r="D1408">
        <v>25.232173000000003</v>
      </c>
      <c r="E1408" s="2">
        <v>2</v>
      </c>
      <c r="F1408">
        <v>35.859807000000004</v>
      </c>
      <c r="G1408" s="5">
        <v>3</v>
      </c>
      <c r="P1408">
        <v>2</v>
      </c>
      <c r="Q1408" t="str">
        <f t="shared" si="22"/>
        <v>23</v>
      </c>
    </row>
    <row r="1409" spans="1:17" x14ac:dyDescent="0.25">
      <c r="A1409">
        <v>1507</v>
      </c>
      <c r="D1409">
        <v>25.232173000000003</v>
      </c>
      <c r="E1409" s="2">
        <v>2</v>
      </c>
      <c r="F1409">
        <v>35.859807000000004</v>
      </c>
      <c r="G1409" s="5">
        <v>3</v>
      </c>
      <c r="P1409">
        <v>2</v>
      </c>
      <c r="Q1409" t="str">
        <f t="shared" si="22"/>
        <v>23</v>
      </c>
    </row>
    <row r="1410" spans="1:17" x14ac:dyDescent="0.25">
      <c r="A1410">
        <v>1508</v>
      </c>
      <c r="D1410">
        <v>25.232173000000003</v>
      </c>
      <c r="E1410" s="2">
        <v>2</v>
      </c>
      <c r="F1410">
        <v>35.859807000000004</v>
      </c>
      <c r="G1410" s="5">
        <v>3</v>
      </c>
      <c r="P1410">
        <v>2</v>
      </c>
      <c r="Q1410" t="str">
        <f t="shared" ref="Q1410:Q1473" si="23">CONCATENATE(C1410,E1410,G1410,I1410)</f>
        <v>23</v>
      </c>
    </row>
    <row r="1411" spans="1:17" x14ac:dyDescent="0.25">
      <c r="A1411">
        <v>1509</v>
      </c>
      <c r="D1411">
        <v>25.232173000000003</v>
      </c>
      <c r="E1411" s="2">
        <v>2</v>
      </c>
      <c r="F1411">
        <v>35.859807000000004</v>
      </c>
      <c r="G1411" s="5">
        <v>3</v>
      </c>
      <c r="P1411">
        <v>2</v>
      </c>
      <c r="Q1411" t="str">
        <f t="shared" si="23"/>
        <v>23</v>
      </c>
    </row>
    <row r="1412" spans="1:17" x14ac:dyDescent="0.25">
      <c r="A1412">
        <v>1510</v>
      </c>
      <c r="B1412">
        <v>18.688893000000007</v>
      </c>
      <c r="C1412" s="4">
        <v>1</v>
      </c>
      <c r="D1412">
        <v>25.232173000000003</v>
      </c>
      <c r="E1412" s="2">
        <v>2</v>
      </c>
      <c r="F1412">
        <v>35.859807000000004</v>
      </c>
      <c r="G1412" s="5">
        <v>3</v>
      </c>
      <c r="P1412">
        <v>3</v>
      </c>
      <c r="Q1412" t="str">
        <f t="shared" si="23"/>
        <v>123</v>
      </c>
    </row>
    <row r="1413" spans="1:17" x14ac:dyDescent="0.25">
      <c r="A1413">
        <v>1511</v>
      </c>
      <c r="B1413">
        <v>18.707306000000003</v>
      </c>
      <c r="C1413" s="4">
        <v>1</v>
      </c>
      <c r="D1413">
        <v>25.135661000000006</v>
      </c>
      <c r="E1413" s="2">
        <v>2</v>
      </c>
      <c r="F1413">
        <v>35.859807000000004</v>
      </c>
      <c r="G1413" s="5">
        <v>3</v>
      </c>
      <c r="P1413">
        <v>3</v>
      </c>
      <c r="Q1413" t="str">
        <f t="shared" si="23"/>
        <v>123</v>
      </c>
    </row>
    <row r="1414" spans="1:17" x14ac:dyDescent="0.25">
      <c r="A1414">
        <v>1512</v>
      </c>
      <c r="B1414">
        <v>18.707306000000003</v>
      </c>
      <c r="C1414" s="4">
        <v>1</v>
      </c>
      <c r="F1414">
        <v>35.859807000000004</v>
      </c>
      <c r="G1414" s="5">
        <v>3</v>
      </c>
      <c r="P1414">
        <v>2</v>
      </c>
      <c r="Q1414" t="str">
        <f t="shared" si="23"/>
        <v>13</v>
      </c>
    </row>
    <row r="1415" spans="1:17" x14ac:dyDescent="0.25">
      <c r="A1415">
        <v>1513</v>
      </c>
      <c r="B1415">
        <v>18.707306000000003</v>
      </c>
      <c r="C1415" s="4">
        <v>1</v>
      </c>
      <c r="F1415">
        <v>35.808492000000001</v>
      </c>
      <c r="G1415" s="5">
        <v>3</v>
      </c>
      <c r="P1415">
        <v>2</v>
      </c>
      <c r="Q1415" t="str">
        <f t="shared" si="23"/>
        <v>13</v>
      </c>
    </row>
    <row r="1416" spans="1:17" x14ac:dyDescent="0.25">
      <c r="A1416">
        <v>1514</v>
      </c>
      <c r="B1416">
        <v>18.707306000000003</v>
      </c>
      <c r="C1416" s="4">
        <v>1</v>
      </c>
      <c r="F1416">
        <v>35.808492000000001</v>
      </c>
      <c r="G1416" s="5">
        <v>3</v>
      </c>
      <c r="H1416">
        <v>27.906411000000006</v>
      </c>
      <c r="I1416" s="3">
        <v>4</v>
      </c>
      <c r="P1416">
        <v>3</v>
      </c>
      <c r="Q1416" t="str">
        <f t="shared" si="23"/>
        <v>134</v>
      </c>
    </row>
    <row r="1417" spans="1:17" x14ac:dyDescent="0.25">
      <c r="A1417">
        <v>1515</v>
      </c>
      <c r="B1417">
        <v>18.707306000000003</v>
      </c>
      <c r="C1417" s="4">
        <v>1</v>
      </c>
      <c r="H1417">
        <v>27.906411000000006</v>
      </c>
      <c r="I1417" s="3">
        <v>4</v>
      </c>
      <c r="P1417">
        <v>2</v>
      </c>
      <c r="Q1417" t="str">
        <f t="shared" si="23"/>
        <v>14</v>
      </c>
    </row>
    <row r="1418" spans="1:17" x14ac:dyDescent="0.25">
      <c r="A1418">
        <v>1516</v>
      </c>
      <c r="B1418">
        <v>18.707306000000003</v>
      </c>
      <c r="C1418" s="4">
        <v>1</v>
      </c>
      <c r="H1418">
        <v>27.950893000000008</v>
      </c>
      <c r="I1418" s="3">
        <v>4</v>
      </c>
      <c r="P1418">
        <v>2</v>
      </c>
      <c r="Q1418" t="str">
        <f t="shared" si="23"/>
        <v>14</v>
      </c>
    </row>
    <row r="1419" spans="1:17" x14ac:dyDescent="0.25">
      <c r="A1419">
        <v>1517</v>
      </c>
      <c r="B1419">
        <v>18.688893000000007</v>
      </c>
      <c r="C1419" s="4">
        <v>1</v>
      </c>
      <c r="H1419">
        <v>27.906411000000006</v>
      </c>
      <c r="I1419" s="3">
        <v>4</v>
      </c>
      <c r="J1419">
        <v>214.81595999999999</v>
      </c>
      <c r="K1419" t="s">
        <v>22</v>
      </c>
      <c r="Q1419" t="str">
        <f t="shared" si="23"/>
        <v>14</v>
      </c>
    </row>
    <row r="1420" spans="1:17" x14ac:dyDescent="0.25">
      <c r="A1420">
        <v>1518</v>
      </c>
      <c r="Q1420" t="str">
        <f t="shared" si="23"/>
        <v/>
      </c>
    </row>
    <row r="1421" spans="1:17" x14ac:dyDescent="0.25">
      <c r="A1421">
        <v>1519</v>
      </c>
      <c r="J1421">
        <v>38.752929000000002</v>
      </c>
      <c r="K1421" t="s">
        <v>22</v>
      </c>
      <c r="Q1421" t="str">
        <f t="shared" si="23"/>
        <v/>
      </c>
    </row>
    <row r="1422" spans="1:17" x14ac:dyDescent="0.25">
      <c r="A1422">
        <v>1520</v>
      </c>
      <c r="D1422">
        <v>34.681684000000004</v>
      </c>
      <c r="E1422" s="2">
        <v>2</v>
      </c>
      <c r="P1422">
        <v>1</v>
      </c>
      <c r="Q1422" t="str">
        <f t="shared" si="23"/>
        <v>2</v>
      </c>
    </row>
    <row r="1423" spans="1:17" x14ac:dyDescent="0.25">
      <c r="A1423">
        <v>1521</v>
      </c>
      <c r="D1423">
        <v>34.722900000000003</v>
      </c>
      <c r="E1423" s="2">
        <v>2</v>
      </c>
      <c r="P1423">
        <v>1</v>
      </c>
      <c r="Q1423" t="str">
        <f t="shared" si="23"/>
        <v>2</v>
      </c>
    </row>
    <row r="1424" spans="1:17" x14ac:dyDescent="0.25">
      <c r="A1424">
        <v>1522</v>
      </c>
      <c r="D1424">
        <v>34.722900000000003</v>
      </c>
      <c r="E1424" s="2">
        <v>2</v>
      </c>
      <c r="P1424">
        <v>1</v>
      </c>
      <c r="Q1424" t="str">
        <f t="shared" si="23"/>
        <v>2</v>
      </c>
    </row>
    <row r="1425" spans="1:17" x14ac:dyDescent="0.25">
      <c r="A1425">
        <v>1523</v>
      </c>
      <c r="D1425">
        <v>34.722900000000003</v>
      </c>
      <c r="E1425" s="2">
        <v>2</v>
      </c>
      <c r="P1425">
        <v>1</v>
      </c>
      <c r="Q1425" t="str">
        <f t="shared" si="23"/>
        <v>2</v>
      </c>
    </row>
    <row r="1426" spans="1:17" x14ac:dyDescent="0.25">
      <c r="A1426">
        <v>1524</v>
      </c>
      <c r="D1426">
        <v>34.722900000000003</v>
      </c>
      <c r="E1426" s="2">
        <v>2</v>
      </c>
      <c r="P1426">
        <v>1</v>
      </c>
      <c r="Q1426" t="str">
        <f t="shared" si="23"/>
        <v>2</v>
      </c>
    </row>
    <row r="1427" spans="1:17" x14ac:dyDescent="0.25">
      <c r="A1427">
        <v>1525</v>
      </c>
      <c r="D1427">
        <v>34.722900000000003</v>
      </c>
      <c r="E1427" s="2">
        <v>2</v>
      </c>
      <c r="P1427">
        <v>1</v>
      </c>
      <c r="Q1427" t="str">
        <f t="shared" si="23"/>
        <v>2</v>
      </c>
    </row>
    <row r="1428" spans="1:17" x14ac:dyDescent="0.25">
      <c r="A1428">
        <v>1526</v>
      </c>
      <c r="D1428">
        <v>34.722900000000003</v>
      </c>
      <c r="E1428" s="2">
        <v>2</v>
      </c>
      <c r="P1428">
        <v>1</v>
      </c>
      <c r="Q1428" t="str">
        <f t="shared" si="23"/>
        <v>2</v>
      </c>
    </row>
    <row r="1429" spans="1:17" x14ac:dyDescent="0.25">
      <c r="A1429">
        <v>1527</v>
      </c>
      <c r="D1429">
        <v>34.722900000000003</v>
      </c>
      <c r="E1429" s="2">
        <v>2</v>
      </c>
      <c r="P1429">
        <v>1</v>
      </c>
      <c r="Q1429" t="str">
        <f t="shared" si="23"/>
        <v>2</v>
      </c>
    </row>
    <row r="1430" spans="1:17" x14ac:dyDescent="0.25">
      <c r="A1430">
        <v>1528</v>
      </c>
      <c r="D1430">
        <v>34.722900000000003</v>
      </c>
      <c r="E1430" s="2">
        <v>2</v>
      </c>
      <c r="P1430">
        <v>1</v>
      </c>
      <c r="Q1430" t="str">
        <f t="shared" si="23"/>
        <v>2</v>
      </c>
    </row>
    <row r="1431" spans="1:17" x14ac:dyDescent="0.25">
      <c r="A1431">
        <v>1529</v>
      </c>
      <c r="D1431">
        <v>34.722900000000003</v>
      </c>
      <c r="E1431" s="2">
        <v>2</v>
      </c>
      <c r="P1431">
        <v>1</v>
      </c>
      <c r="Q1431" t="str">
        <f t="shared" si="23"/>
        <v>2</v>
      </c>
    </row>
    <row r="1432" spans="1:17" x14ac:dyDescent="0.25">
      <c r="A1432">
        <v>1530</v>
      </c>
      <c r="D1432">
        <v>34.722900000000003</v>
      </c>
      <c r="E1432" s="2">
        <v>2</v>
      </c>
      <c r="P1432">
        <v>1</v>
      </c>
      <c r="Q1432" t="str">
        <f t="shared" si="23"/>
        <v>2</v>
      </c>
    </row>
    <row r="1433" spans="1:17" x14ac:dyDescent="0.25">
      <c r="A1433">
        <v>1531</v>
      </c>
      <c r="D1433">
        <v>34.722900000000003</v>
      </c>
      <c r="E1433" s="2">
        <v>2</v>
      </c>
      <c r="F1433">
        <v>26.232017000000006</v>
      </c>
      <c r="G1433" s="5">
        <v>3</v>
      </c>
      <c r="P1433">
        <v>2</v>
      </c>
      <c r="Q1433" t="str">
        <f t="shared" si="23"/>
        <v>23</v>
      </c>
    </row>
    <row r="1434" spans="1:17" x14ac:dyDescent="0.25">
      <c r="A1434">
        <v>1532</v>
      </c>
      <c r="D1434">
        <v>34.722900000000003</v>
      </c>
      <c r="E1434" s="2">
        <v>2</v>
      </c>
      <c r="F1434">
        <v>26.270223000000001</v>
      </c>
      <c r="G1434" s="5">
        <v>3</v>
      </c>
      <c r="P1434">
        <v>2</v>
      </c>
      <c r="Q1434" t="str">
        <f t="shared" si="23"/>
        <v>23</v>
      </c>
    </row>
    <row r="1435" spans="1:17" x14ac:dyDescent="0.25">
      <c r="A1435">
        <v>1533</v>
      </c>
      <c r="D1435">
        <v>34.722900000000003</v>
      </c>
      <c r="E1435" s="2">
        <v>2</v>
      </c>
      <c r="F1435">
        <v>26.270223000000001</v>
      </c>
      <c r="G1435" s="5">
        <v>3</v>
      </c>
      <c r="P1435">
        <v>2</v>
      </c>
      <c r="Q1435" t="str">
        <f t="shared" si="23"/>
        <v>23</v>
      </c>
    </row>
    <row r="1436" spans="1:17" x14ac:dyDescent="0.25">
      <c r="A1436">
        <v>1534</v>
      </c>
      <c r="D1436">
        <v>34.722900000000003</v>
      </c>
      <c r="E1436" s="2">
        <v>2</v>
      </c>
      <c r="F1436">
        <v>26.270223000000001</v>
      </c>
      <c r="G1436" s="5">
        <v>3</v>
      </c>
      <c r="P1436">
        <v>2</v>
      </c>
      <c r="Q1436" t="str">
        <f t="shared" si="23"/>
        <v>23</v>
      </c>
    </row>
    <row r="1437" spans="1:17" x14ac:dyDescent="0.25">
      <c r="A1437">
        <v>1535</v>
      </c>
      <c r="D1437">
        <v>34.722900000000003</v>
      </c>
      <c r="E1437" s="2">
        <v>2</v>
      </c>
      <c r="F1437">
        <v>26.270223000000001</v>
      </c>
      <c r="G1437" s="5">
        <v>3</v>
      </c>
      <c r="P1437">
        <v>2</v>
      </c>
      <c r="Q1437" t="str">
        <f t="shared" si="23"/>
        <v>23</v>
      </c>
    </row>
    <row r="1438" spans="1:17" x14ac:dyDescent="0.25">
      <c r="A1438">
        <v>1536</v>
      </c>
      <c r="D1438">
        <v>34.722900000000003</v>
      </c>
      <c r="E1438" s="2">
        <v>2</v>
      </c>
      <c r="F1438">
        <v>26.270223000000001</v>
      </c>
      <c r="G1438" s="5">
        <v>3</v>
      </c>
      <c r="P1438">
        <v>2</v>
      </c>
      <c r="Q1438" t="str">
        <f t="shared" si="23"/>
        <v>23</v>
      </c>
    </row>
    <row r="1439" spans="1:17" x14ac:dyDescent="0.25">
      <c r="A1439">
        <v>1537</v>
      </c>
      <c r="B1439">
        <v>42.256435000000003</v>
      </c>
      <c r="C1439" s="4">
        <v>1</v>
      </c>
      <c r="D1439">
        <v>34.722900000000003</v>
      </c>
      <c r="E1439" s="2">
        <v>2</v>
      </c>
      <c r="F1439">
        <v>26.270223000000001</v>
      </c>
      <c r="G1439" s="5">
        <v>3</v>
      </c>
      <c r="P1439">
        <v>3</v>
      </c>
      <c r="Q1439" t="str">
        <f t="shared" si="23"/>
        <v>123</v>
      </c>
    </row>
    <row r="1440" spans="1:17" x14ac:dyDescent="0.25">
      <c r="A1440">
        <v>1538</v>
      </c>
      <c r="B1440">
        <v>42.285762000000005</v>
      </c>
      <c r="C1440" s="4">
        <v>1</v>
      </c>
      <c r="D1440">
        <v>34.722900000000003</v>
      </c>
      <c r="E1440" s="2">
        <v>2</v>
      </c>
      <c r="F1440">
        <v>26.270223000000001</v>
      </c>
      <c r="G1440" s="5">
        <v>3</v>
      </c>
      <c r="P1440">
        <v>3</v>
      </c>
      <c r="Q1440" t="str">
        <f t="shared" si="23"/>
        <v>123</v>
      </c>
    </row>
    <row r="1441" spans="1:17" x14ac:dyDescent="0.25">
      <c r="A1441">
        <v>1539</v>
      </c>
      <c r="B1441">
        <v>42.285762000000005</v>
      </c>
      <c r="C1441" s="4">
        <v>1</v>
      </c>
      <c r="D1441">
        <v>34.722900000000003</v>
      </c>
      <c r="E1441" s="2">
        <v>2</v>
      </c>
      <c r="F1441">
        <v>26.270223000000001</v>
      </c>
      <c r="G1441" s="5">
        <v>3</v>
      </c>
      <c r="P1441">
        <v>3</v>
      </c>
      <c r="Q1441" t="str">
        <f t="shared" si="23"/>
        <v>123</v>
      </c>
    </row>
    <row r="1442" spans="1:17" x14ac:dyDescent="0.25">
      <c r="A1442">
        <v>1540</v>
      </c>
      <c r="B1442">
        <v>42.285762000000005</v>
      </c>
      <c r="C1442" s="4">
        <v>1</v>
      </c>
      <c r="D1442">
        <v>34.681684000000004</v>
      </c>
      <c r="E1442" s="2">
        <v>2</v>
      </c>
      <c r="F1442">
        <v>26.270223000000001</v>
      </c>
      <c r="G1442" s="5">
        <v>3</v>
      </c>
      <c r="P1442">
        <v>3</v>
      </c>
      <c r="Q1442" t="str">
        <f t="shared" si="23"/>
        <v>123</v>
      </c>
    </row>
    <row r="1443" spans="1:17" x14ac:dyDescent="0.25">
      <c r="A1443">
        <v>1541</v>
      </c>
      <c r="B1443">
        <v>42.285762000000005</v>
      </c>
      <c r="C1443" s="4">
        <v>1</v>
      </c>
      <c r="F1443">
        <v>26.270223000000001</v>
      </c>
      <c r="G1443" s="5">
        <v>3</v>
      </c>
      <c r="P1443">
        <v>2</v>
      </c>
      <c r="Q1443" t="str">
        <f t="shared" si="23"/>
        <v>13</v>
      </c>
    </row>
    <row r="1444" spans="1:17" x14ac:dyDescent="0.25">
      <c r="A1444">
        <v>1542</v>
      </c>
      <c r="B1444">
        <v>42.285762000000005</v>
      </c>
      <c r="C1444" s="4">
        <v>1</v>
      </c>
      <c r="F1444">
        <v>26.270223000000001</v>
      </c>
      <c r="G1444" s="5">
        <v>3</v>
      </c>
      <c r="P1444">
        <v>2</v>
      </c>
      <c r="Q1444" t="str">
        <f t="shared" si="23"/>
        <v>13</v>
      </c>
    </row>
    <row r="1445" spans="1:17" x14ac:dyDescent="0.25">
      <c r="A1445">
        <v>1543</v>
      </c>
      <c r="B1445">
        <v>42.285762000000005</v>
      </c>
      <c r="C1445" s="4">
        <v>1</v>
      </c>
      <c r="F1445">
        <v>26.270223000000001</v>
      </c>
      <c r="G1445" s="5">
        <v>3</v>
      </c>
      <c r="P1445">
        <v>2</v>
      </c>
      <c r="Q1445" t="str">
        <f t="shared" si="23"/>
        <v>13</v>
      </c>
    </row>
    <row r="1446" spans="1:17" x14ac:dyDescent="0.25">
      <c r="A1446">
        <v>1544</v>
      </c>
      <c r="B1446">
        <v>42.285762000000005</v>
      </c>
      <c r="C1446" s="4">
        <v>1</v>
      </c>
      <c r="F1446">
        <v>26.270223000000001</v>
      </c>
      <c r="G1446" s="5">
        <v>3</v>
      </c>
      <c r="P1446">
        <v>2</v>
      </c>
      <c r="Q1446" t="str">
        <f t="shared" si="23"/>
        <v>13</v>
      </c>
    </row>
    <row r="1447" spans="1:17" x14ac:dyDescent="0.25">
      <c r="A1447">
        <v>1545</v>
      </c>
      <c r="B1447">
        <v>42.285762000000005</v>
      </c>
      <c r="C1447" s="4">
        <v>1</v>
      </c>
      <c r="F1447">
        <v>26.270223000000001</v>
      </c>
      <c r="G1447" s="5">
        <v>3</v>
      </c>
      <c r="H1447">
        <v>33.121907000000007</v>
      </c>
      <c r="I1447" s="3">
        <v>4</v>
      </c>
      <c r="P1447">
        <v>3</v>
      </c>
      <c r="Q1447" t="str">
        <f t="shared" si="23"/>
        <v>134</v>
      </c>
    </row>
    <row r="1448" spans="1:17" x14ac:dyDescent="0.25">
      <c r="A1448">
        <v>1546</v>
      </c>
      <c r="B1448">
        <v>42.285762000000005</v>
      </c>
      <c r="C1448" s="4">
        <v>1</v>
      </c>
      <c r="F1448">
        <v>26.232017000000006</v>
      </c>
      <c r="G1448" s="5">
        <v>3</v>
      </c>
      <c r="H1448">
        <v>33.091657000000005</v>
      </c>
      <c r="I1448" s="3">
        <v>4</v>
      </c>
      <c r="P1448">
        <v>3</v>
      </c>
      <c r="Q1448" t="str">
        <f t="shared" si="23"/>
        <v>134</v>
      </c>
    </row>
    <row r="1449" spans="1:17" x14ac:dyDescent="0.25">
      <c r="A1449">
        <v>1547</v>
      </c>
      <c r="B1449">
        <v>42.285762000000005</v>
      </c>
      <c r="C1449" s="4">
        <v>1</v>
      </c>
      <c r="F1449">
        <v>26.232017000000006</v>
      </c>
      <c r="G1449" s="5">
        <v>3</v>
      </c>
      <c r="H1449">
        <v>33.091657000000005</v>
      </c>
      <c r="I1449" s="3">
        <v>4</v>
      </c>
      <c r="P1449">
        <v>3</v>
      </c>
      <c r="Q1449" t="str">
        <f t="shared" si="23"/>
        <v>134</v>
      </c>
    </row>
    <row r="1450" spans="1:17" x14ac:dyDescent="0.25">
      <c r="A1450">
        <v>1548</v>
      </c>
      <c r="B1450">
        <v>42.285762000000005</v>
      </c>
      <c r="C1450" s="4">
        <v>1</v>
      </c>
      <c r="H1450">
        <v>33.091657000000005</v>
      </c>
      <c r="I1450" s="3">
        <v>4</v>
      </c>
      <c r="P1450">
        <v>2</v>
      </c>
      <c r="Q1450" t="str">
        <f t="shared" si="23"/>
        <v>14</v>
      </c>
    </row>
    <row r="1451" spans="1:17" x14ac:dyDescent="0.25">
      <c r="A1451">
        <v>1549</v>
      </c>
      <c r="B1451">
        <v>42.285762000000005</v>
      </c>
      <c r="C1451" s="4">
        <v>1</v>
      </c>
      <c r="H1451">
        <v>33.091657000000005</v>
      </c>
      <c r="I1451" s="3">
        <v>4</v>
      </c>
      <c r="P1451">
        <v>2</v>
      </c>
      <c r="Q1451" t="str">
        <f t="shared" si="23"/>
        <v>14</v>
      </c>
    </row>
    <row r="1452" spans="1:17" x14ac:dyDescent="0.25">
      <c r="A1452">
        <v>1550</v>
      </c>
      <c r="B1452">
        <v>42.285762000000005</v>
      </c>
      <c r="C1452" s="4">
        <v>1</v>
      </c>
      <c r="H1452">
        <v>33.091657000000005</v>
      </c>
      <c r="I1452" s="3">
        <v>4</v>
      </c>
      <c r="P1452">
        <v>2</v>
      </c>
      <c r="Q1452" t="str">
        <f t="shared" si="23"/>
        <v>14</v>
      </c>
    </row>
    <row r="1453" spans="1:17" x14ac:dyDescent="0.25">
      <c r="A1453">
        <v>1551</v>
      </c>
      <c r="B1453">
        <v>42.285762000000005</v>
      </c>
      <c r="C1453" s="4">
        <v>1</v>
      </c>
      <c r="H1453">
        <v>33.091657000000005</v>
      </c>
      <c r="I1453" s="3">
        <v>4</v>
      </c>
      <c r="P1453">
        <v>2</v>
      </c>
      <c r="Q1453" t="str">
        <f t="shared" si="23"/>
        <v>14</v>
      </c>
    </row>
    <row r="1454" spans="1:17" x14ac:dyDescent="0.25">
      <c r="A1454">
        <v>1552</v>
      </c>
      <c r="B1454">
        <v>42.285762000000005</v>
      </c>
      <c r="C1454" s="4">
        <v>1</v>
      </c>
      <c r="D1454">
        <v>50.640044000000003</v>
      </c>
      <c r="E1454" s="2">
        <v>2</v>
      </c>
      <c r="H1454">
        <v>33.091657000000005</v>
      </c>
      <c r="I1454" s="3">
        <v>4</v>
      </c>
      <c r="P1454">
        <v>3</v>
      </c>
      <c r="Q1454" t="str">
        <f t="shared" si="23"/>
        <v>124</v>
      </c>
    </row>
    <row r="1455" spans="1:17" x14ac:dyDescent="0.25">
      <c r="A1455">
        <v>1553</v>
      </c>
      <c r="B1455">
        <v>42.256435000000003</v>
      </c>
      <c r="C1455" s="4">
        <v>1</v>
      </c>
      <c r="D1455">
        <v>50.738445000000006</v>
      </c>
      <c r="E1455" s="2">
        <v>2</v>
      </c>
      <c r="H1455">
        <v>33.091657000000005</v>
      </c>
      <c r="I1455" s="3">
        <v>4</v>
      </c>
      <c r="P1455">
        <v>3</v>
      </c>
      <c r="Q1455" t="str">
        <f t="shared" si="23"/>
        <v>124</v>
      </c>
    </row>
    <row r="1456" spans="1:17" x14ac:dyDescent="0.25">
      <c r="A1456">
        <v>1554</v>
      </c>
      <c r="D1456">
        <v>50.738445000000006</v>
      </c>
      <c r="E1456" s="2">
        <v>2</v>
      </c>
      <c r="H1456">
        <v>33.091657000000005</v>
      </c>
      <c r="I1456" s="3">
        <v>4</v>
      </c>
      <c r="P1456">
        <v>2</v>
      </c>
      <c r="Q1456" t="str">
        <f t="shared" si="23"/>
        <v>24</v>
      </c>
    </row>
    <row r="1457" spans="1:17" x14ac:dyDescent="0.25">
      <c r="A1457">
        <v>1555</v>
      </c>
      <c r="D1457">
        <v>50.738445000000006</v>
      </c>
      <c r="E1457" s="2">
        <v>2</v>
      </c>
      <c r="H1457">
        <v>33.091657000000005</v>
      </c>
      <c r="I1457" s="3">
        <v>4</v>
      </c>
      <c r="P1457">
        <v>2</v>
      </c>
      <c r="Q1457" t="str">
        <f t="shared" si="23"/>
        <v>24</v>
      </c>
    </row>
    <row r="1458" spans="1:17" x14ac:dyDescent="0.25">
      <c r="A1458">
        <v>1556</v>
      </c>
      <c r="D1458">
        <v>50.738445000000006</v>
      </c>
      <c r="E1458" s="2">
        <v>2</v>
      </c>
      <c r="H1458">
        <v>33.091657000000005</v>
      </c>
      <c r="I1458" s="3">
        <v>4</v>
      </c>
      <c r="P1458">
        <v>2</v>
      </c>
      <c r="Q1458" t="str">
        <f t="shared" si="23"/>
        <v>24</v>
      </c>
    </row>
    <row r="1459" spans="1:17" x14ac:dyDescent="0.25">
      <c r="A1459">
        <v>1557</v>
      </c>
      <c r="D1459">
        <v>50.738445000000006</v>
      </c>
      <c r="E1459" s="2">
        <v>2</v>
      </c>
      <c r="H1459">
        <v>33.091657000000005</v>
      </c>
      <c r="I1459" s="3">
        <v>4</v>
      </c>
      <c r="P1459">
        <v>2</v>
      </c>
      <c r="Q1459" t="str">
        <f t="shared" si="23"/>
        <v>24</v>
      </c>
    </row>
    <row r="1460" spans="1:17" x14ac:dyDescent="0.25">
      <c r="A1460">
        <v>1558</v>
      </c>
      <c r="D1460">
        <v>50.738445000000006</v>
      </c>
      <c r="E1460" s="2">
        <v>2</v>
      </c>
      <c r="H1460">
        <v>33.091657000000005</v>
      </c>
      <c r="I1460" s="3">
        <v>4</v>
      </c>
      <c r="P1460">
        <v>2</v>
      </c>
      <c r="Q1460" t="str">
        <f t="shared" si="23"/>
        <v>24</v>
      </c>
    </row>
    <row r="1461" spans="1:17" x14ac:dyDescent="0.25">
      <c r="A1461">
        <v>1559</v>
      </c>
      <c r="D1461">
        <v>50.738445000000006</v>
      </c>
      <c r="E1461" s="2">
        <v>2</v>
      </c>
      <c r="F1461">
        <v>40.771846000000004</v>
      </c>
      <c r="G1461" s="5">
        <v>3</v>
      </c>
      <c r="H1461">
        <v>33.121907000000007</v>
      </c>
      <c r="I1461" s="3">
        <v>4</v>
      </c>
      <c r="P1461">
        <v>3</v>
      </c>
      <c r="Q1461" t="str">
        <f t="shared" si="23"/>
        <v>234</v>
      </c>
    </row>
    <row r="1462" spans="1:17" x14ac:dyDescent="0.25">
      <c r="A1462">
        <v>1560</v>
      </c>
      <c r="D1462">
        <v>50.738445000000006</v>
      </c>
      <c r="E1462" s="2">
        <v>2</v>
      </c>
      <c r="F1462">
        <v>40.901714000000005</v>
      </c>
      <c r="G1462" s="5">
        <v>3</v>
      </c>
      <c r="H1462">
        <v>33.121907000000007</v>
      </c>
      <c r="I1462" s="3">
        <v>4</v>
      </c>
      <c r="P1462">
        <v>3</v>
      </c>
      <c r="Q1462" t="str">
        <f t="shared" si="23"/>
        <v>234</v>
      </c>
    </row>
    <row r="1463" spans="1:17" x14ac:dyDescent="0.25">
      <c r="A1463">
        <v>1561</v>
      </c>
      <c r="D1463">
        <v>50.738445000000006</v>
      </c>
      <c r="E1463" s="2">
        <v>2</v>
      </c>
      <c r="F1463">
        <v>40.901714000000005</v>
      </c>
      <c r="G1463" s="5">
        <v>3</v>
      </c>
      <c r="P1463">
        <v>2</v>
      </c>
      <c r="Q1463" t="str">
        <f t="shared" si="23"/>
        <v>23</v>
      </c>
    </row>
    <row r="1464" spans="1:17" x14ac:dyDescent="0.25">
      <c r="A1464">
        <v>1562</v>
      </c>
      <c r="D1464">
        <v>50.738445000000006</v>
      </c>
      <c r="E1464" s="2">
        <v>2</v>
      </c>
      <c r="F1464">
        <v>40.901714000000005</v>
      </c>
      <c r="G1464" s="5">
        <v>3</v>
      </c>
      <c r="P1464">
        <v>2</v>
      </c>
      <c r="Q1464" t="str">
        <f t="shared" si="23"/>
        <v>23</v>
      </c>
    </row>
    <row r="1465" spans="1:17" x14ac:dyDescent="0.25">
      <c r="A1465">
        <v>1563</v>
      </c>
      <c r="D1465">
        <v>50.738445000000006</v>
      </c>
      <c r="E1465" s="2">
        <v>2</v>
      </c>
      <c r="F1465">
        <v>40.901714000000005</v>
      </c>
      <c r="G1465" s="5">
        <v>3</v>
      </c>
      <c r="P1465">
        <v>2</v>
      </c>
      <c r="Q1465" t="str">
        <f t="shared" si="23"/>
        <v>23</v>
      </c>
    </row>
    <row r="1466" spans="1:17" x14ac:dyDescent="0.25">
      <c r="A1466">
        <v>1564</v>
      </c>
      <c r="D1466">
        <v>50.738445000000006</v>
      </c>
      <c r="E1466" s="2">
        <v>2</v>
      </c>
      <c r="F1466">
        <v>40.901714000000005</v>
      </c>
      <c r="G1466" s="5">
        <v>3</v>
      </c>
      <c r="P1466">
        <v>2</v>
      </c>
      <c r="Q1466" t="str">
        <f t="shared" si="23"/>
        <v>23</v>
      </c>
    </row>
    <row r="1467" spans="1:17" x14ac:dyDescent="0.25">
      <c r="A1467">
        <v>1565</v>
      </c>
      <c r="B1467">
        <v>58.552837000000004</v>
      </c>
      <c r="C1467" s="4">
        <v>1</v>
      </c>
      <c r="D1467">
        <v>50.738445000000006</v>
      </c>
      <c r="E1467" s="2">
        <v>2</v>
      </c>
      <c r="F1467">
        <v>40.901714000000005</v>
      </c>
      <c r="G1467" s="5">
        <v>3</v>
      </c>
      <c r="P1467">
        <v>3</v>
      </c>
      <c r="Q1467" t="str">
        <f t="shared" si="23"/>
        <v>123</v>
      </c>
    </row>
    <row r="1468" spans="1:17" x14ac:dyDescent="0.25">
      <c r="A1468">
        <v>1566</v>
      </c>
      <c r="B1468">
        <v>58.548503000000004</v>
      </c>
      <c r="C1468" s="4">
        <v>1</v>
      </c>
      <c r="D1468">
        <v>50.640044000000003</v>
      </c>
      <c r="E1468" s="2">
        <v>2</v>
      </c>
      <c r="F1468">
        <v>40.901714000000005</v>
      </c>
      <c r="G1468" s="5">
        <v>3</v>
      </c>
      <c r="P1468">
        <v>3</v>
      </c>
      <c r="Q1468" t="str">
        <f t="shared" si="23"/>
        <v>123</v>
      </c>
    </row>
    <row r="1469" spans="1:17" x14ac:dyDescent="0.25">
      <c r="A1469">
        <v>1567</v>
      </c>
      <c r="B1469">
        <v>58.548503000000004</v>
      </c>
      <c r="C1469" s="4">
        <v>1</v>
      </c>
      <c r="F1469">
        <v>40.901714000000005</v>
      </c>
      <c r="G1469" s="5">
        <v>3</v>
      </c>
      <c r="P1469">
        <v>2</v>
      </c>
      <c r="Q1469" t="str">
        <f t="shared" si="23"/>
        <v>13</v>
      </c>
    </row>
    <row r="1470" spans="1:17" x14ac:dyDescent="0.25">
      <c r="A1470">
        <v>1568</v>
      </c>
      <c r="B1470">
        <v>58.548503000000004</v>
      </c>
      <c r="C1470" s="4">
        <v>1</v>
      </c>
      <c r="F1470">
        <v>40.901714000000005</v>
      </c>
      <c r="G1470" s="5">
        <v>3</v>
      </c>
      <c r="P1470">
        <v>2</v>
      </c>
      <c r="Q1470" t="str">
        <f t="shared" si="23"/>
        <v>13</v>
      </c>
    </row>
    <row r="1471" spans="1:17" x14ac:dyDescent="0.25">
      <c r="A1471">
        <v>1569</v>
      </c>
      <c r="B1471">
        <v>58.548503000000004</v>
      </c>
      <c r="C1471" s="4">
        <v>1</v>
      </c>
      <c r="F1471">
        <v>40.901714000000005</v>
      </c>
      <c r="G1471" s="5">
        <v>3</v>
      </c>
      <c r="P1471">
        <v>2</v>
      </c>
      <c r="Q1471" t="str">
        <f t="shared" si="23"/>
        <v>13</v>
      </c>
    </row>
    <row r="1472" spans="1:17" x14ac:dyDescent="0.25">
      <c r="A1472">
        <v>1570</v>
      </c>
      <c r="B1472">
        <v>58.548503000000004</v>
      </c>
      <c r="C1472" s="4">
        <v>1</v>
      </c>
      <c r="F1472">
        <v>40.901714000000005</v>
      </c>
      <c r="G1472" s="5">
        <v>3</v>
      </c>
      <c r="P1472">
        <v>2</v>
      </c>
      <c r="Q1472" t="str">
        <f t="shared" si="23"/>
        <v>13</v>
      </c>
    </row>
    <row r="1473" spans="1:17" x14ac:dyDescent="0.25">
      <c r="A1473">
        <v>1571</v>
      </c>
      <c r="B1473">
        <v>58.548503000000004</v>
      </c>
      <c r="C1473" s="4">
        <v>1</v>
      </c>
      <c r="F1473">
        <v>40.771846000000004</v>
      </c>
      <c r="G1473" s="5">
        <v>3</v>
      </c>
      <c r="H1473">
        <v>49.097305000000006</v>
      </c>
      <c r="I1473" s="3">
        <v>4</v>
      </c>
      <c r="P1473">
        <v>3</v>
      </c>
      <c r="Q1473" t="str">
        <f t="shared" si="23"/>
        <v>134</v>
      </c>
    </row>
    <row r="1474" spans="1:17" x14ac:dyDescent="0.25">
      <c r="A1474">
        <v>1572</v>
      </c>
      <c r="B1474">
        <v>58.548503000000004</v>
      </c>
      <c r="C1474" s="4">
        <v>1</v>
      </c>
      <c r="H1474">
        <v>49.107253000000007</v>
      </c>
      <c r="I1474" s="3">
        <v>4</v>
      </c>
      <c r="P1474">
        <v>2</v>
      </c>
      <c r="Q1474" t="str">
        <f t="shared" ref="Q1474:Q1537" si="24">CONCATENATE(C1474,E1474,G1474,I1474)</f>
        <v>14</v>
      </c>
    </row>
    <row r="1475" spans="1:17" x14ac:dyDescent="0.25">
      <c r="A1475">
        <v>1573</v>
      </c>
      <c r="B1475">
        <v>58.548503000000004</v>
      </c>
      <c r="C1475" s="4">
        <v>1</v>
      </c>
      <c r="H1475">
        <v>49.107253000000007</v>
      </c>
      <c r="I1475" s="3">
        <v>4</v>
      </c>
      <c r="P1475">
        <v>2</v>
      </c>
      <c r="Q1475" t="str">
        <f t="shared" si="24"/>
        <v>14</v>
      </c>
    </row>
    <row r="1476" spans="1:17" x14ac:dyDescent="0.25">
      <c r="A1476">
        <v>1574</v>
      </c>
      <c r="B1476">
        <v>58.548503000000004</v>
      </c>
      <c r="C1476" s="4">
        <v>1</v>
      </c>
      <c r="H1476">
        <v>49.107253000000007</v>
      </c>
      <c r="I1476" s="3">
        <v>4</v>
      </c>
      <c r="P1476">
        <v>2</v>
      </c>
      <c r="Q1476" t="str">
        <f t="shared" si="24"/>
        <v>14</v>
      </c>
    </row>
    <row r="1477" spans="1:17" x14ac:dyDescent="0.25">
      <c r="A1477">
        <v>1575</v>
      </c>
      <c r="B1477">
        <v>58.548503000000004</v>
      </c>
      <c r="C1477" s="4">
        <v>1</v>
      </c>
      <c r="H1477">
        <v>49.107253000000007</v>
      </c>
      <c r="I1477" s="3">
        <v>4</v>
      </c>
      <c r="P1477">
        <v>2</v>
      </c>
      <c r="Q1477" t="str">
        <f t="shared" si="24"/>
        <v>14</v>
      </c>
    </row>
    <row r="1478" spans="1:17" x14ac:dyDescent="0.25">
      <c r="A1478">
        <v>1576</v>
      </c>
      <c r="B1478">
        <v>58.548503000000004</v>
      </c>
      <c r="C1478" s="4">
        <v>1</v>
      </c>
      <c r="H1478">
        <v>49.107253000000007</v>
      </c>
      <c r="I1478" s="3">
        <v>4</v>
      </c>
      <c r="P1478">
        <v>2</v>
      </c>
      <c r="Q1478" t="str">
        <f t="shared" si="24"/>
        <v>14</v>
      </c>
    </row>
    <row r="1479" spans="1:17" x14ac:dyDescent="0.25">
      <c r="A1479">
        <v>1577</v>
      </c>
      <c r="B1479">
        <v>58.548503000000004</v>
      </c>
      <c r="C1479" s="4">
        <v>1</v>
      </c>
      <c r="H1479">
        <v>49.107253000000007</v>
      </c>
      <c r="I1479" s="3">
        <v>4</v>
      </c>
      <c r="P1479">
        <v>2</v>
      </c>
      <c r="Q1479" t="str">
        <f t="shared" si="24"/>
        <v>14</v>
      </c>
    </row>
    <row r="1480" spans="1:17" x14ac:dyDescent="0.25">
      <c r="A1480">
        <v>1578</v>
      </c>
      <c r="B1480">
        <v>58.552837000000004</v>
      </c>
      <c r="C1480" s="4">
        <v>1</v>
      </c>
      <c r="H1480">
        <v>49.107253000000007</v>
      </c>
      <c r="I1480" s="3">
        <v>4</v>
      </c>
      <c r="P1480">
        <v>2</v>
      </c>
      <c r="Q1480" t="str">
        <f t="shared" si="24"/>
        <v>14</v>
      </c>
    </row>
    <row r="1481" spans="1:17" x14ac:dyDescent="0.25">
      <c r="A1481">
        <v>1579</v>
      </c>
      <c r="D1481">
        <v>68.799310000000006</v>
      </c>
      <c r="E1481" s="2">
        <v>2</v>
      </c>
      <c r="H1481">
        <v>49.107253000000007</v>
      </c>
      <c r="I1481" s="3">
        <v>4</v>
      </c>
      <c r="P1481">
        <v>2</v>
      </c>
      <c r="Q1481" t="str">
        <f t="shared" si="24"/>
        <v>24</v>
      </c>
    </row>
    <row r="1482" spans="1:17" x14ac:dyDescent="0.25">
      <c r="A1482">
        <v>1580</v>
      </c>
      <c r="D1482">
        <v>68.878898000000007</v>
      </c>
      <c r="E1482" s="2">
        <v>2</v>
      </c>
      <c r="H1482">
        <v>49.107253000000007</v>
      </c>
      <c r="I1482" s="3">
        <v>4</v>
      </c>
      <c r="P1482">
        <v>2</v>
      </c>
      <c r="Q1482" t="str">
        <f t="shared" si="24"/>
        <v>24</v>
      </c>
    </row>
    <row r="1483" spans="1:17" x14ac:dyDescent="0.25">
      <c r="A1483">
        <v>1581</v>
      </c>
      <c r="D1483">
        <v>68.878898000000007</v>
      </c>
      <c r="E1483" s="2">
        <v>2</v>
      </c>
      <c r="H1483">
        <v>49.107253000000007</v>
      </c>
      <c r="I1483" s="3">
        <v>4</v>
      </c>
      <c r="P1483">
        <v>2</v>
      </c>
      <c r="Q1483" t="str">
        <f t="shared" si="24"/>
        <v>24</v>
      </c>
    </row>
    <row r="1484" spans="1:17" x14ac:dyDescent="0.25">
      <c r="A1484">
        <v>1582</v>
      </c>
      <c r="D1484">
        <v>68.878898000000007</v>
      </c>
      <c r="E1484" s="2">
        <v>2</v>
      </c>
      <c r="F1484">
        <v>56.703170000000007</v>
      </c>
      <c r="G1484" s="5">
        <v>3</v>
      </c>
      <c r="H1484">
        <v>49.107253000000007</v>
      </c>
      <c r="I1484" s="3">
        <v>4</v>
      </c>
      <c r="P1484">
        <v>3</v>
      </c>
      <c r="Q1484" t="str">
        <f t="shared" si="24"/>
        <v>234</v>
      </c>
    </row>
    <row r="1485" spans="1:17" x14ac:dyDescent="0.25">
      <c r="A1485">
        <v>1583</v>
      </c>
      <c r="D1485">
        <v>68.878898000000007</v>
      </c>
      <c r="E1485" s="2">
        <v>2</v>
      </c>
      <c r="F1485">
        <v>56.768974000000007</v>
      </c>
      <c r="G1485" s="5">
        <v>3</v>
      </c>
      <c r="H1485">
        <v>49.097305000000006</v>
      </c>
      <c r="I1485" s="3">
        <v>4</v>
      </c>
      <c r="P1485">
        <v>3</v>
      </c>
      <c r="Q1485" t="str">
        <f t="shared" si="24"/>
        <v>234</v>
      </c>
    </row>
    <row r="1486" spans="1:17" x14ac:dyDescent="0.25">
      <c r="A1486">
        <v>1584</v>
      </c>
      <c r="D1486">
        <v>68.878898000000007</v>
      </c>
      <c r="E1486" s="2">
        <v>2</v>
      </c>
      <c r="F1486">
        <v>56.768974000000007</v>
      </c>
      <c r="G1486" s="5">
        <v>3</v>
      </c>
      <c r="P1486">
        <v>2</v>
      </c>
      <c r="Q1486" t="str">
        <f t="shared" si="24"/>
        <v>23</v>
      </c>
    </row>
    <row r="1487" spans="1:17" x14ac:dyDescent="0.25">
      <c r="A1487">
        <v>1585</v>
      </c>
      <c r="D1487">
        <v>68.878898000000007</v>
      </c>
      <c r="E1487" s="2">
        <v>2</v>
      </c>
      <c r="F1487">
        <v>56.768974000000007</v>
      </c>
      <c r="G1487" s="5">
        <v>3</v>
      </c>
      <c r="P1487">
        <v>2</v>
      </c>
      <c r="Q1487" t="str">
        <f t="shared" si="24"/>
        <v>23</v>
      </c>
    </row>
    <row r="1488" spans="1:17" x14ac:dyDescent="0.25">
      <c r="A1488">
        <v>1586</v>
      </c>
      <c r="D1488">
        <v>68.878898000000007</v>
      </c>
      <c r="E1488" s="2">
        <v>2</v>
      </c>
      <c r="F1488">
        <v>56.768974000000007</v>
      </c>
      <c r="G1488" s="5">
        <v>3</v>
      </c>
      <c r="P1488">
        <v>2</v>
      </c>
      <c r="Q1488" t="str">
        <f t="shared" si="24"/>
        <v>23</v>
      </c>
    </row>
    <row r="1489" spans="1:17" x14ac:dyDescent="0.25">
      <c r="A1489">
        <v>1587</v>
      </c>
      <c r="D1489">
        <v>68.878898000000007</v>
      </c>
      <c r="E1489" s="2">
        <v>2</v>
      </c>
      <c r="F1489">
        <v>56.768974000000007</v>
      </c>
      <c r="G1489" s="5">
        <v>3</v>
      </c>
      <c r="P1489">
        <v>2</v>
      </c>
      <c r="Q1489" t="str">
        <f t="shared" si="24"/>
        <v>23</v>
      </c>
    </row>
    <row r="1490" spans="1:17" x14ac:dyDescent="0.25">
      <c r="A1490">
        <v>1588</v>
      </c>
      <c r="D1490">
        <v>68.878898000000007</v>
      </c>
      <c r="E1490" s="2">
        <v>2</v>
      </c>
      <c r="F1490">
        <v>56.768974000000007</v>
      </c>
      <c r="G1490" s="5">
        <v>3</v>
      </c>
      <c r="P1490">
        <v>2</v>
      </c>
      <c r="Q1490" t="str">
        <f t="shared" si="24"/>
        <v>23</v>
      </c>
    </row>
    <row r="1491" spans="1:17" x14ac:dyDescent="0.25">
      <c r="A1491">
        <v>1589</v>
      </c>
      <c r="D1491">
        <v>68.878898000000007</v>
      </c>
      <c r="E1491" s="2">
        <v>2</v>
      </c>
      <c r="F1491">
        <v>56.768974000000007</v>
      </c>
      <c r="G1491" s="5">
        <v>3</v>
      </c>
      <c r="P1491">
        <v>2</v>
      </c>
      <c r="Q1491" t="str">
        <f t="shared" si="24"/>
        <v>23</v>
      </c>
    </row>
    <row r="1492" spans="1:17" x14ac:dyDescent="0.25">
      <c r="A1492">
        <v>1590</v>
      </c>
      <c r="B1492">
        <v>73.935930000000013</v>
      </c>
      <c r="C1492" s="4">
        <v>1</v>
      </c>
      <c r="D1492">
        <v>68.878898000000007</v>
      </c>
      <c r="E1492" s="2">
        <v>2</v>
      </c>
      <c r="F1492">
        <v>56.768974000000007</v>
      </c>
      <c r="G1492" s="5">
        <v>3</v>
      </c>
      <c r="P1492">
        <v>3</v>
      </c>
      <c r="Q1492" t="str">
        <f t="shared" si="24"/>
        <v>123</v>
      </c>
    </row>
    <row r="1493" spans="1:17" x14ac:dyDescent="0.25">
      <c r="A1493">
        <v>1591</v>
      </c>
      <c r="B1493">
        <v>73.935930000000013</v>
      </c>
      <c r="C1493" s="4">
        <v>1</v>
      </c>
      <c r="D1493">
        <v>68.799310000000006</v>
      </c>
      <c r="E1493" s="2">
        <v>2</v>
      </c>
      <c r="F1493">
        <v>56.768974000000007</v>
      </c>
      <c r="G1493" s="5">
        <v>3</v>
      </c>
      <c r="P1493">
        <v>3</v>
      </c>
      <c r="Q1493" t="str">
        <f t="shared" si="24"/>
        <v>123</v>
      </c>
    </row>
    <row r="1494" spans="1:17" x14ac:dyDescent="0.25">
      <c r="A1494">
        <v>1592</v>
      </c>
      <c r="B1494">
        <v>73.921594000000013</v>
      </c>
      <c r="C1494" s="4">
        <v>1</v>
      </c>
      <c r="F1494">
        <v>56.768974000000007</v>
      </c>
      <c r="G1494" s="5">
        <v>3</v>
      </c>
      <c r="P1494">
        <v>2</v>
      </c>
      <c r="Q1494" t="str">
        <f t="shared" si="24"/>
        <v>13</v>
      </c>
    </row>
    <row r="1495" spans="1:17" x14ac:dyDescent="0.25">
      <c r="A1495">
        <v>1593</v>
      </c>
      <c r="B1495">
        <v>73.921594000000013</v>
      </c>
      <c r="C1495" s="4">
        <v>1</v>
      </c>
      <c r="F1495">
        <v>56.703170000000007</v>
      </c>
      <c r="G1495" s="5">
        <v>3</v>
      </c>
      <c r="P1495">
        <v>2</v>
      </c>
      <c r="Q1495" t="str">
        <f t="shared" si="24"/>
        <v>13</v>
      </c>
    </row>
    <row r="1496" spans="1:17" x14ac:dyDescent="0.25">
      <c r="A1496">
        <v>1594</v>
      </c>
      <c r="B1496">
        <v>73.921594000000013</v>
      </c>
      <c r="C1496" s="4">
        <v>1</v>
      </c>
      <c r="F1496">
        <v>56.703170000000007</v>
      </c>
      <c r="G1496" s="5">
        <v>3</v>
      </c>
      <c r="P1496">
        <v>2</v>
      </c>
      <c r="Q1496" t="str">
        <f t="shared" si="24"/>
        <v>13</v>
      </c>
    </row>
    <row r="1497" spans="1:17" x14ac:dyDescent="0.25">
      <c r="A1497">
        <v>1595</v>
      </c>
      <c r="B1497">
        <v>73.921594000000013</v>
      </c>
      <c r="C1497" s="4">
        <v>1</v>
      </c>
      <c r="F1497">
        <v>56.703170000000007</v>
      </c>
      <c r="G1497" s="5">
        <v>3</v>
      </c>
      <c r="H1497">
        <v>64.578215999999998</v>
      </c>
      <c r="I1497" s="3">
        <v>4</v>
      </c>
      <c r="P1497">
        <v>3</v>
      </c>
      <c r="Q1497" t="str">
        <f t="shared" si="24"/>
        <v>134</v>
      </c>
    </row>
    <row r="1498" spans="1:17" x14ac:dyDescent="0.25">
      <c r="A1498">
        <v>1596</v>
      </c>
      <c r="B1498">
        <v>73.921594000000013</v>
      </c>
      <c r="C1498" s="4">
        <v>1</v>
      </c>
      <c r="H1498">
        <v>64.529605000000004</v>
      </c>
      <c r="I1498" s="3">
        <v>4</v>
      </c>
      <c r="P1498">
        <v>2</v>
      </c>
      <c r="Q1498" t="str">
        <f t="shared" si="24"/>
        <v>14</v>
      </c>
    </row>
    <row r="1499" spans="1:17" x14ac:dyDescent="0.25">
      <c r="A1499">
        <v>1597</v>
      </c>
      <c r="B1499">
        <v>73.921594000000013</v>
      </c>
      <c r="C1499" s="4">
        <v>1</v>
      </c>
      <c r="H1499">
        <v>64.529605000000004</v>
      </c>
      <c r="I1499" s="3">
        <v>4</v>
      </c>
      <c r="P1499">
        <v>2</v>
      </c>
      <c r="Q1499" t="str">
        <f t="shared" si="24"/>
        <v>14</v>
      </c>
    </row>
    <row r="1500" spans="1:17" x14ac:dyDescent="0.25">
      <c r="A1500">
        <v>1598</v>
      </c>
      <c r="B1500">
        <v>73.921594000000013</v>
      </c>
      <c r="C1500" s="4">
        <v>1</v>
      </c>
      <c r="H1500">
        <v>64.529605000000004</v>
      </c>
      <c r="I1500" s="3">
        <v>4</v>
      </c>
      <c r="P1500">
        <v>2</v>
      </c>
      <c r="Q1500" t="str">
        <f t="shared" si="24"/>
        <v>14</v>
      </c>
    </row>
    <row r="1501" spans="1:17" x14ac:dyDescent="0.25">
      <c r="A1501">
        <v>1599</v>
      </c>
      <c r="B1501">
        <v>73.921594000000013</v>
      </c>
      <c r="C1501" s="4">
        <v>1</v>
      </c>
      <c r="H1501">
        <v>64.529605000000004</v>
      </c>
      <c r="I1501" s="3">
        <v>4</v>
      </c>
      <c r="P1501">
        <v>2</v>
      </c>
      <c r="Q1501" t="str">
        <f t="shared" si="24"/>
        <v>14</v>
      </c>
    </row>
    <row r="1502" spans="1:17" x14ac:dyDescent="0.25">
      <c r="A1502">
        <v>1600</v>
      </c>
      <c r="B1502">
        <v>73.921594000000013</v>
      </c>
      <c r="C1502" s="4">
        <v>1</v>
      </c>
      <c r="H1502">
        <v>64.529605000000004</v>
      </c>
      <c r="I1502" s="3">
        <v>4</v>
      </c>
      <c r="P1502">
        <v>2</v>
      </c>
      <c r="Q1502" t="str">
        <f t="shared" si="24"/>
        <v>14</v>
      </c>
    </row>
    <row r="1503" spans="1:17" x14ac:dyDescent="0.25">
      <c r="A1503">
        <v>1601</v>
      </c>
      <c r="B1503">
        <v>73.921594000000013</v>
      </c>
      <c r="C1503" s="4">
        <v>1</v>
      </c>
      <c r="H1503">
        <v>64.529605000000004</v>
      </c>
      <c r="I1503" s="3">
        <v>4</v>
      </c>
      <c r="P1503">
        <v>2</v>
      </c>
      <c r="Q1503" t="str">
        <f t="shared" si="24"/>
        <v>14</v>
      </c>
    </row>
    <row r="1504" spans="1:17" x14ac:dyDescent="0.25">
      <c r="A1504">
        <v>1602</v>
      </c>
      <c r="B1504">
        <v>73.921594000000013</v>
      </c>
      <c r="C1504" s="4">
        <v>1</v>
      </c>
      <c r="H1504">
        <v>64.529605000000004</v>
      </c>
      <c r="I1504" s="3">
        <v>4</v>
      </c>
      <c r="P1504">
        <v>2</v>
      </c>
      <c r="Q1504" t="str">
        <f t="shared" si="24"/>
        <v>14</v>
      </c>
    </row>
    <row r="1505" spans="1:17" x14ac:dyDescent="0.25">
      <c r="A1505">
        <v>1603</v>
      </c>
      <c r="B1505">
        <v>73.921594000000013</v>
      </c>
      <c r="C1505" s="4">
        <v>1</v>
      </c>
      <c r="H1505">
        <v>64.529605000000004</v>
      </c>
      <c r="I1505" s="3">
        <v>4</v>
      </c>
      <c r="P1505">
        <v>2</v>
      </c>
      <c r="Q1505" t="str">
        <f t="shared" si="24"/>
        <v>14</v>
      </c>
    </row>
    <row r="1506" spans="1:17" x14ac:dyDescent="0.25">
      <c r="A1506">
        <v>1604</v>
      </c>
      <c r="B1506">
        <v>73.935930000000013</v>
      </c>
      <c r="C1506" s="4">
        <v>1</v>
      </c>
      <c r="D1506">
        <v>80.249581000000006</v>
      </c>
      <c r="E1506" s="2">
        <v>2</v>
      </c>
      <c r="H1506">
        <v>64.529605000000004</v>
      </c>
      <c r="I1506" s="3">
        <v>4</v>
      </c>
      <c r="P1506">
        <v>3</v>
      </c>
      <c r="Q1506" t="str">
        <f t="shared" si="24"/>
        <v>124</v>
      </c>
    </row>
    <row r="1507" spans="1:17" x14ac:dyDescent="0.25">
      <c r="A1507">
        <v>1605</v>
      </c>
      <c r="D1507">
        <v>80.299170000000004</v>
      </c>
      <c r="E1507" s="2">
        <v>2</v>
      </c>
      <c r="H1507">
        <v>64.529605000000004</v>
      </c>
      <c r="I1507" s="3">
        <v>4</v>
      </c>
      <c r="P1507">
        <v>2</v>
      </c>
      <c r="Q1507" t="str">
        <f t="shared" si="24"/>
        <v>24</v>
      </c>
    </row>
    <row r="1508" spans="1:17" x14ac:dyDescent="0.25">
      <c r="A1508">
        <v>1606</v>
      </c>
      <c r="D1508">
        <v>80.299170000000004</v>
      </c>
      <c r="E1508" s="2">
        <v>2</v>
      </c>
      <c r="F1508">
        <v>72.307035000000013</v>
      </c>
      <c r="G1508" s="5">
        <v>3</v>
      </c>
      <c r="H1508">
        <v>64.529605000000004</v>
      </c>
      <c r="I1508" s="3">
        <v>4</v>
      </c>
      <c r="P1508">
        <v>3</v>
      </c>
      <c r="Q1508" t="str">
        <f t="shared" si="24"/>
        <v>234</v>
      </c>
    </row>
    <row r="1509" spans="1:17" x14ac:dyDescent="0.25">
      <c r="A1509">
        <v>1607</v>
      </c>
      <c r="D1509">
        <v>80.299170000000004</v>
      </c>
      <c r="E1509" s="2">
        <v>2</v>
      </c>
      <c r="F1509">
        <v>72.438457</v>
      </c>
      <c r="G1509" s="5">
        <v>3</v>
      </c>
      <c r="H1509">
        <v>64.578215999999998</v>
      </c>
      <c r="I1509" s="3">
        <v>4</v>
      </c>
      <c r="P1509">
        <v>3</v>
      </c>
      <c r="Q1509" t="str">
        <f t="shared" si="24"/>
        <v>234</v>
      </c>
    </row>
    <row r="1510" spans="1:17" x14ac:dyDescent="0.25">
      <c r="A1510">
        <v>1608</v>
      </c>
      <c r="D1510">
        <v>80.299170000000004</v>
      </c>
      <c r="E1510" s="2">
        <v>2</v>
      </c>
      <c r="F1510">
        <v>72.438457</v>
      </c>
      <c r="G1510" s="5">
        <v>3</v>
      </c>
      <c r="P1510">
        <v>2</v>
      </c>
      <c r="Q1510" t="str">
        <f t="shared" si="24"/>
        <v>23</v>
      </c>
    </row>
    <row r="1511" spans="1:17" x14ac:dyDescent="0.25">
      <c r="A1511">
        <v>1609</v>
      </c>
      <c r="D1511">
        <v>80.299170000000004</v>
      </c>
      <c r="E1511" s="2">
        <v>2</v>
      </c>
      <c r="F1511">
        <v>72.438457</v>
      </c>
      <c r="G1511" s="5">
        <v>3</v>
      </c>
      <c r="P1511">
        <v>2</v>
      </c>
      <c r="Q1511" t="str">
        <f t="shared" si="24"/>
        <v>23</v>
      </c>
    </row>
    <row r="1512" spans="1:17" x14ac:dyDescent="0.25">
      <c r="A1512">
        <v>1610</v>
      </c>
      <c r="D1512">
        <v>80.299170000000004</v>
      </c>
      <c r="E1512" s="2">
        <v>2</v>
      </c>
      <c r="F1512">
        <v>72.438457</v>
      </c>
      <c r="G1512" s="5">
        <v>3</v>
      </c>
      <c r="P1512">
        <v>2</v>
      </c>
      <c r="Q1512" t="str">
        <f t="shared" si="24"/>
        <v>23</v>
      </c>
    </row>
    <row r="1513" spans="1:17" x14ac:dyDescent="0.25">
      <c r="A1513">
        <v>1611</v>
      </c>
      <c r="D1513">
        <v>80.299170000000004</v>
      </c>
      <c r="E1513" s="2">
        <v>2</v>
      </c>
      <c r="F1513">
        <v>72.438457</v>
      </c>
      <c r="G1513" s="5">
        <v>3</v>
      </c>
      <c r="P1513">
        <v>2</v>
      </c>
      <c r="Q1513" t="str">
        <f t="shared" si="24"/>
        <v>23</v>
      </c>
    </row>
    <row r="1514" spans="1:17" x14ac:dyDescent="0.25">
      <c r="A1514">
        <v>1612</v>
      </c>
      <c r="D1514">
        <v>80.299170000000004</v>
      </c>
      <c r="E1514" s="2">
        <v>2</v>
      </c>
      <c r="F1514">
        <v>72.438457</v>
      </c>
      <c r="G1514" s="5">
        <v>3</v>
      </c>
      <c r="P1514">
        <v>2</v>
      </c>
      <c r="Q1514" t="str">
        <f t="shared" si="24"/>
        <v>23</v>
      </c>
    </row>
    <row r="1515" spans="1:17" x14ac:dyDescent="0.25">
      <c r="A1515">
        <v>1613</v>
      </c>
      <c r="D1515">
        <v>80.299170000000004</v>
      </c>
      <c r="E1515" s="2">
        <v>2</v>
      </c>
      <c r="F1515">
        <v>72.438457</v>
      </c>
      <c r="G1515" s="5">
        <v>3</v>
      </c>
      <c r="P1515">
        <v>2</v>
      </c>
      <c r="Q1515" t="str">
        <f t="shared" si="24"/>
        <v>23</v>
      </c>
    </row>
    <row r="1516" spans="1:17" x14ac:dyDescent="0.25">
      <c r="A1516">
        <v>1614</v>
      </c>
      <c r="D1516">
        <v>80.299170000000004</v>
      </c>
      <c r="E1516" s="2">
        <v>2</v>
      </c>
      <c r="F1516">
        <v>72.438457</v>
      </c>
      <c r="G1516" s="5">
        <v>3</v>
      </c>
      <c r="P1516">
        <v>2</v>
      </c>
      <c r="Q1516" t="str">
        <f t="shared" si="24"/>
        <v>23</v>
      </c>
    </row>
    <row r="1517" spans="1:17" x14ac:dyDescent="0.25">
      <c r="A1517">
        <v>1615</v>
      </c>
      <c r="D1517">
        <v>80.299170000000004</v>
      </c>
      <c r="E1517" s="2">
        <v>2</v>
      </c>
      <c r="F1517">
        <v>72.438457</v>
      </c>
      <c r="G1517" s="5">
        <v>3</v>
      </c>
      <c r="P1517">
        <v>2</v>
      </c>
      <c r="Q1517" t="str">
        <f t="shared" si="24"/>
        <v>23</v>
      </c>
    </row>
    <row r="1518" spans="1:17" x14ac:dyDescent="0.25">
      <c r="A1518">
        <v>1616</v>
      </c>
      <c r="B1518">
        <v>87.556904000000003</v>
      </c>
      <c r="C1518" s="4">
        <v>1</v>
      </c>
      <c r="D1518">
        <v>80.249581000000006</v>
      </c>
      <c r="E1518" s="2">
        <v>2</v>
      </c>
      <c r="F1518">
        <v>72.438457</v>
      </c>
      <c r="G1518" s="5">
        <v>3</v>
      </c>
      <c r="P1518">
        <v>3</v>
      </c>
      <c r="Q1518" t="str">
        <f t="shared" si="24"/>
        <v>123</v>
      </c>
    </row>
    <row r="1519" spans="1:17" x14ac:dyDescent="0.25">
      <c r="A1519">
        <v>1617</v>
      </c>
      <c r="B1519">
        <v>87.616034000000013</v>
      </c>
      <c r="C1519" s="4">
        <v>1</v>
      </c>
      <c r="F1519">
        <v>72.307035000000013</v>
      </c>
      <c r="G1519" s="5">
        <v>3</v>
      </c>
      <c r="P1519">
        <v>2</v>
      </c>
      <c r="Q1519" t="str">
        <f t="shared" si="24"/>
        <v>13</v>
      </c>
    </row>
    <row r="1520" spans="1:17" x14ac:dyDescent="0.25">
      <c r="A1520">
        <v>1618</v>
      </c>
      <c r="B1520">
        <v>87.616034000000013</v>
      </c>
      <c r="C1520" s="4">
        <v>1</v>
      </c>
      <c r="H1520">
        <v>77.848838000000001</v>
      </c>
      <c r="I1520" s="3">
        <v>4</v>
      </c>
      <c r="P1520">
        <v>2</v>
      </c>
      <c r="Q1520" t="str">
        <f t="shared" si="24"/>
        <v>14</v>
      </c>
    </row>
    <row r="1521" spans="1:17" x14ac:dyDescent="0.25">
      <c r="A1521">
        <v>1619</v>
      </c>
      <c r="B1521">
        <v>87.616034000000013</v>
      </c>
      <c r="C1521" s="4">
        <v>1</v>
      </c>
      <c r="H1521">
        <v>77.876694000000001</v>
      </c>
      <c r="I1521" s="3">
        <v>4</v>
      </c>
      <c r="P1521">
        <v>2</v>
      </c>
      <c r="Q1521" t="str">
        <f t="shared" si="24"/>
        <v>14</v>
      </c>
    </row>
    <row r="1522" spans="1:17" x14ac:dyDescent="0.25">
      <c r="A1522">
        <v>1620</v>
      </c>
      <c r="B1522">
        <v>87.616034000000013</v>
      </c>
      <c r="C1522" s="4">
        <v>1</v>
      </c>
      <c r="H1522">
        <v>77.876694000000001</v>
      </c>
      <c r="I1522" s="3">
        <v>4</v>
      </c>
      <c r="P1522">
        <v>2</v>
      </c>
      <c r="Q1522" t="str">
        <f t="shared" si="24"/>
        <v>14</v>
      </c>
    </row>
    <row r="1523" spans="1:17" x14ac:dyDescent="0.25">
      <c r="A1523">
        <v>1621</v>
      </c>
      <c r="B1523">
        <v>87.616034000000013</v>
      </c>
      <c r="C1523" s="4">
        <v>1</v>
      </c>
      <c r="H1523">
        <v>77.876694000000001</v>
      </c>
      <c r="I1523" s="3">
        <v>4</v>
      </c>
      <c r="P1523">
        <v>2</v>
      </c>
      <c r="Q1523" t="str">
        <f t="shared" si="24"/>
        <v>14</v>
      </c>
    </row>
    <row r="1524" spans="1:17" x14ac:dyDescent="0.25">
      <c r="A1524">
        <v>1622</v>
      </c>
      <c r="B1524">
        <v>87.616034000000013</v>
      </c>
      <c r="C1524" s="4">
        <v>1</v>
      </c>
      <c r="H1524">
        <v>77.876694000000001</v>
      </c>
      <c r="I1524" s="3">
        <v>4</v>
      </c>
      <c r="P1524">
        <v>2</v>
      </c>
      <c r="Q1524" t="str">
        <f t="shared" si="24"/>
        <v>14</v>
      </c>
    </row>
    <row r="1525" spans="1:17" x14ac:dyDescent="0.25">
      <c r="A1525">
        <v>1623</v>
      </c>
      <c r="B1525">
        <v>87.616034000000013</v>
      </c>
      <c r="C1525" s="4">
        <v>1</v>
      </c>
      <c r="H1525">
        <v>77.876694000000001</v>
      </c>
      <c r="I1525" s="3">
        <v>4</v>
      </c>
      <c r="P1525">
        <v>2</v>
      </c>
      <c r="Q1525" t="str">
        <f t="shared" si="24"/>
        <v>14</v>
      </c>
    </row>
    <row r="1526" spans="1:17" x14ac:dyDescent="0.25">
      <c r="A1526">
        <v>1624</v>
      </c>
      <c r="B1526">
        <v>87.616034000000013</v>
      </c>
      <c r="C1526" s="4">
        <v>1</v>
      </c>
      <c r="H1526">
        <v>77.876694000000001</v>
      </c>
      <c r="I1526" s="3">
        <v>4</v>
      </c>
      <c r="P1526">
        <v>2</v>
      </c>
      <c r="Q1526" t="str">
        <f t="shared" si="24"/>
        <v>14</v>
      </c>
    </row>
    <row r="1527" spans="1:17" x14ac:dyDescent="0.25">
      <c r="A1527">
        <v>1625</v>
      </c>
      <c r="B1527">
        <v>87.616034000000013</v>
      </c>
      <c r="C1527" s="4">
        <v>1</v>
      </c>
      <c r="H1527">
        <v>77.876694000000001</v>
      </c>
      <c r="I1527" s="3">
        <v>4</v>
      </c>
      <c r="P1527">
        <v>2</v>
      </c>
      <c r="Q1527" t="str">
        <f t="shared" si="24"/>
        <v>14</v>
      </c>
    </row>
    <row r="1528" spans="1:17" x14ac:dyDescent="0.25">
      <c r="A1528">
        <v>1626</v>
      </c>
      <c r="B1528">
        <v>87.616034000000013</v>
      </c>
      <c r="C1528" s="4">
        <v>1</v>
      </c>
      <c r="H1528">
        <v>77.876694000000001</v>
      </c>
      <c r="I1528" s="3">
        <v>4</v>
      </c>
      <c r="P1528">
        <v>2</v>
      </c>
      <c r="Q1528" t="str">
        <f t="shared" si="24"/>
        <v>14</v>
      </c>
    </row>
    <row r="1529" spans="1:17" x14ac:dyDescent="0.25">
      <c r="A1529">
        <v>1627</v>
      </c>
      <c r="B1529">
        <v>87.616034000000013</v>
      </c>
      <c r="C1529" s="4">
        <v>1</v>
      </c>
      <c r="H1529">
        <v>77.876694000000001</v>
      </c>
      <c r="I1529" s="3">
        <v>4</v>
      </c>
      <c r="P1529">
        <v>2</v>
      </c>
      <c r="Q1529" t="str">
        <f t="shared" si="24"/>
        <v>14</v>
      </c>
    </row>
    <row r="1530" spans="1:17" x14ac:dyDescent="0.25">
      <c r="A1530">
        <v>1628</v>
      </c>
      <c r="B1530">
        <v>87.616034000000013</v>
      </c>
      <c r="C1530" s="4">
        <v>1</v>
      </c>
      <c r="H1530">
        <v>77.876694000000001</v>
      </c>
      <c r="I1530" s="3">
        <v>4</v>
      </c>
      <c r="P1530">
        <v>2</v>
      </c>
      <c r="Q1530" t="str">
        <f t="shared" si="24"/>
        <v>14</v>
      </c>
    </row>
    <row r="1531" spans="1:17" x14ac:dyDescent="0.25">
      <c r="A1531">
        <v>1629</v>
      </c>
      <c r="B1531">
        <v>87.556904000000003</v>
      </c>
      <c r="C1531" s="4">
        <v>1</v>
      </c>
      <c r="D1531">
        <v>95.650258000000008</v>
      </c>
      <c r="E1531" s="2">
        <v>2</v>
      </c>
      <c r="H1531">
        <v>77.876694000000001</v>
      </c>
      <c r="I1531" s="3">
        <v>4</v>
      </c>
      <c r="P1531">
        <v>3</v>
      </c>
      <c r="Q1531" t="str">
        <f t="shared" si="24"/>
        <v>124</v>
      </c>
    </row>
    <row r="1532" spans="1:17" x14ac:dyDescent="0.25">
      <c r="A1532">
        <v>1630</v>
      </c>
      <c r="D1532">
        <v>95.674544000000012</v>
      </c>
      <c r="E1532" s="2">
        <v>2</v>
      </c>
      <c r="F1532">
        <v>84.586346000000006</v>
      </c>
      <c r="G1532" s="5">
        <v>3</v>
      </c>
      <c r="H1532">
        <v>77.848838000000001</v>
      </c>
      <c r="I1532" s="3">
        <v>4</v>
      </c>
      <c r="P1532">
        <v>3</v>
      </c>
      <c r="Q1532" t="str">
        <f t="shared" si="24"/>
        <v>234</v>
      </c>
    </row>
    <row r="1533" spans="1:17" x14ac:dyDescent="0.25">
      <c r="A1533">
        <v>1631</v>
      </c>
      <c r="D1533">
        <v>95.674544000000012</v>
      </c>
      <c r="E1533" s="2">
        <v>2</v>
      </c>
      <c r="F1533">
        <v>84.699194000000006</v>
      </c>
      <c r="G1533" s="5">
        <v>3</v>
      </c>
      <c r="P1533">
        <v>2</v>
      </c>
      <c r="Q1533" t="str">
        <f t="shared" si="24"/>
        <v>23</v>
      </c>
    </row>
    <row r="1534" spans="1:17" x14ac:dyDescent="0.25">
      <c r="A1534">
        <v>1632</v>
      </c>
      <c r="D1534">
        <v>95.674544000000012</v>
      </c>
      <c r="E1534" s="2">
        <v>2</v>
      </c>
      <c r="F1534">
        <v>84.699194000000006</v>
      </c>
      <c r="G1534" s="5">
        <v>3</v>
      </c>
      <c r="P1534">
        <v>2</v>
      </c>
      <c r="Q1534" t="str">
        <f t="shared" si="24"/>
        <v>23</v>
      </c>
    </row>
    <row r="1535" spans="1:17" x14ac:dyDescent="0.25">
      <c r="A1535">
        <v>1633</v>
      </c>
      <c r="D1535">
        <v>95.674544000000012</v>
      </c>
      <c r="E1535" s="2">
        <v>2</v>
      </c>
      <c r="F1535">
        <v>84.699194000000006</v>
      </c>
      <c r="G1535" s="5">
        <v>3</v>
      </c>
      <c r="P1535">
        <v>2</v>
      </c>
      <c r="Q1535" t="str">
        <f t="shared" si="24"/>
        <v>23</v>
      </c>
    </row>
    <row r="1536" spans="1:17" x14ac:dyDescent="0.25">
      <c r="A1536">
        <v>1634</v>
      </c>
      <c r="D1536">
        <v>95.674544000000012</v>
      </c>
      <c r="E1536" s="2">
        <v>2</v>
      </c>
      <c r="F1536">
        <v>84.699194000000006</v>
      </c>
      <c r="G1536" s="5">
        <v>3</v>
      </c>
      <c r="P1536">
        <v>2</v>
      </c>
      <c r="Q1536" t="str">
        <f t="shared" si="24"/>
        <v>23</v>
      </c>
    </row>
    <row r="1537" spans="1:17" x14ac:dyDescent="0.25">
      <c r="A1537">
        <v>1635</v>
      </c>
      <c r="D1537">
        <v>95.674544000000012</v>
      </c>
      <c r="E1537" s="2">
        <v>2</v>
      </c>
      <c r="F1537">
        <v>84.699194000000006</v>
      </c>
      <c r="G1537" s="5">
        <v>3</v>
      </c>
      <c r="P1537">
        <v>2</v>
      </c>
      <c r="Q1537" t="str">
        <f t="shared" si="24"/>
        <v>23</v>
      </c>
    </row>
    <row r="1538" spans="1:17" x14ac:dyDescent="0.25">
      <c r="A1538">
        <v>1636</v>
      </c>
      <c r="D1538">
        <v>95.674544000000012</v>
      </c>
      <c r="E1538" s="2">
        <v>2</v>
      </c>
      <c r="F1538">
        <v>84.699194000000006</v>
      </c>
      <c r="G1538" s="5">
        <v>3</v>
      </c>
      <c r="P1538">
        <v>2</v>
      </c>
      <c r="Q1538" t="str">
        <f t="shared" ref="Q1538:Q1601" si="25">CONCATENATE(C1538,E1538,G1538,I1538)</f>
        <v>23</v>
      </c>
    </row>
    <row r="1539" spans="1:17" x14ac:dyDescent="0.25">
      <c r="A1539">
        <v>1637</v>
      </c>
      <c r="D1539">
        <v>95.674544000000012</v>
      </c>
      <c r="E1539" s="2">
        <v>2</v>
      </c>
      <c r="F1539">
        <v>84.699194000000006</v>
      </c>
      <c r="G1539" s="5">
        <v>3</v>
      </c>
      <c r="P1539">
        <v>2</v>
      </c>
      <c r="Q1539" t="str">
        <f t="shared" si="25"/>
        <v>23</v>
      </c>
    </row>
    <row r="1540" spans="1:17" x14ac:dyDescent="0.25">
      <c r="A1540">
        <v>1638</v>
      </c>
      <c r="D1540">
        <v>95.674544000000012</v>
      </c>
      <c r="E1540" s="2">
        <v>2</v>
      </c>
      <c r="F1540">
        <v>84.699194000000006</v>
      </c>
      <c r="G1540" s="5">
        <v>3</v>
      </c>
      <c r="P1540">
        <v>2</v>
      </c>
      <c r="Q1540" t="str">
        <f t="shared" si="25"/>
        <v>23</v>
      </c>
    </row>
    <row r="1541" spans="1:17" x14ac:dyDescent="0.25">
      <c r="A1541">
        <v>1639</v>
      </c>
      <c r="D1541">
        <v>95.674544000000012</v>
      </c>
      <c r="E1541" s="2">
        <v>2</v>
      </c>
      <c r="F1541">
        <v>84.699194000000006</v>
      </c>
      <c r="G1541" s="5">
        <v>3</v>
      </c>
      <c r="P1541">
        <v>2</v>
      </c>
      <c r="Q1541" t="str">
        <f t="shared" si="25"/>
        <v>23</v>
      </c>
    </row>
    <row r="1542" spans="1:17" x14ac:dyDescent="0.25">
      <c r="A1542">
        <v>1640</v>
      </c>
      <c r="D1542">
        <v>95.650258000000008</v>
      </c>
      <c r="E1542" s="2">
        <v>2</v>
      </c>
      <c r="F1542">
        <v>84.699194000000006</v>
      </c>
      <c r="G1542" s="5">
        <v>3</v>
      </c>
      <c r="P1542">
        <v>2</v>
      </c>
      <c r="Q1542" t="str">
        <f t="shared" si="25"/>
        <v>23</v>
      </c>
    </row>
    <row r="1543" spans="1:17" x14ac:dyDescent="0.25">
      <c r="A1543">
        <v>1641</v>
      </c>
      <c r="B1543">
        <v>104.04023000000001</v>
      </c>
      <c r="C1543" s="4">
        <v>1</v>
      </c>
      <c r="D1543">
        <v>95.650258000000008</v>
      </c>
      <c r="E1543" s="2">
        <v>2</v>
      </c>
      <c r="F1543">
        <v>84.586346000000006</v>
      </c>
      <c r="G1543" s="5">
        <v>3</v>
      </c>
      <c r="H1543">
        <v>91.719494000000012</v>
      </c>
      <c r="I1543" s="3">
        <v>4</v>
      </c>
      <c r="P1543">
        <v>4</v>
      </c>
      <c r="Q1543" t="str">
        <f t="shared" si="25"/>
        <v>1234</v>
      </c>
    </row>
    <row r="1544" spans="1:17" x14ac:dyDescent="0.25">
      <c r="A1544">
        <v>1642</v>
      </c>
      <c r="B1544">
        <v>104.029618</v>
      </c>
      <c r="C1544" s="4">
        <v>1</v>
      </c>
      <c r="F1544">
        <v>84.586346000000006</v>
      </c>
      <c r="G1544" s="5">
        <v>3</v>
      </c>
      <c r="H1544">
        <v>91.719443000000012</v>
      </c>
      <c r="I1544" s="3">
        <v>4</v>
      </c>
      <c r="P1544">
        <v>3</v>
      </c>
      <c r="Q1544" t="str">
        <f t="shared" si="25"/>
        <v>134</v>
      </c>
    </row>
    <row r="1545" spans="1:17" x14ac:dyDescent="0.25">
      <c r="A1545">
        <v>1643</v>
      </c>
      <c r="B1545">
        <v>104.029618</v>
      </c>
      <c r="C1545" s="4">
        <v>1</v>
      </c>
      <c r="H1545">
        <v>91.719443000000012</v>
      </c>
      <c r="I1545" s="3">
        <v>4</v>
      </c>
      <c r="P1545">
        <v>2</v>
      </c>
      <c r="Q1545" t="str">
        <f t="shared" si="25"/>
        <v>14</v>
      </c>
    </row>
    <row r="1546" spans="1:17" x14ac:dyDescent="0.25">
      <c r="A1546">
        <v>1644</v>
      </c>
      <c r="B1546">
        <v>104.029618</v>
      </c>
      <c r="C1546" s="4">
        <v>1</v>
      </c>
      <c r="H1546">
        <v>91.719443000000012</v>
      </c>
      <c r="I1546" s="3">
        <v>4</v>
      </c>
      <c r="P1546">
        <v>2</v>
      </c>
      <c r="Q1546" t="str">
        <f t="shared" si="25"/>
        <v>14</v>
      </c>
    </row>
    <row r="1547" spans="1:17" x14ac:dyDescent="0.25">
      <c r="A1547">
        <v>1645</v>
      </c>
      <c r="B1547">
        <v>104.029618</v>
      </c>
      <c r="C1547" s="4">
        <v>1</v>
      </c>
      <c r="H1547">
        <v>91.719443000000012</v>
      </c>
      <c r="I1547" s="3">
        <v>4</v>
      </c>
      <c r="P1547">
        <v>2</v>
      </c>
      <c r="Q1547" t="str">
        <f t="shared" si="25"/>
        <v>14</v>
      </c>
    </row>
    <row r="1548" spans="1:17" x14ac:dyDescent="0.25">
      <c r="A1548">
        <v>1646</v>
      </c>
      <c r="B1548">
        <v>104.029618</v>
      </c>
      <c r="C1548" s="4">
        <v>1</v>
      </c>
      <c r="H1548">
        <v>91.719443000000012</v>
      </c>
      <c r="I1548" s="3">
        <v>4</v>
      </c>
      <c r="P1548">
        <v>2</v>
      </c>
      <c r="Q1548" t="str">
        <f t="shared" si="25"/>
        <v>14</v>
      </c>
    </row>
    <row r="1549" spans="1:17" x14ac:dyDescent="0.25">
      <c r="A1549">
        <v>1647</v>
      </c>
      <c r="B1549">
        <v>104.029618</v>
      </c>
      <c r="C1549" s="4">
        <v>1</v>
      </c>
      <c r="H1549">
        <v>91.719443000000012</v>
      </c>
      <c r="I1549" s="3">
        <v>4</v>
      </c>
      <c r="P1549">
        <v>2</v>
      </c>
      <c r="Q1549" t="str">
        <f t="shared" si="25"/>
        <v>14</v>
      </c>
    </row>
    <row r="1550" spans="1:17" x14ac:dyDescent="0.25">
      <c r="A1550">
        <v>1648</v>
      </c>
      <c r="B1550">
        <v>104.029618</v>
      </c>
      <c r="C1550" s="4">
        <v>1</v>
      </c>
      <c r="H1550">
        <v>91.719443000000012</v>
      </c>
      <c r="I1550" s="3">
        <v>4</v>
      </c>
      <c r="P1550">
        <v>2</v>
      </c>
      <c r="Q1550" t="str">
        <f t="shared" si="25"/>
        <v>14</v>
      </c>
    </row>
    <row r="1551" spans="1:17" x14ac:dyDescent="0.25">
      <c r="A1551">
        <v>1649</v>
      </c>
      <c r="B1551">
        <v>104.029618</v>
      </c>
      <c r="C1551" s="4">
        <v>1</v>
      </c>
      <c r="H1551">
        <v>91.719443000000012</v>
      </c>
      <c r="I1551" s="3">
        <v>4</v>
      </c>
      <c r="P1551">
        <v>2</v>
      </c>
      <c r="Q1551" t="str">
        <f t="shared" si="25"/>
        <v>14</v>
      </c>
    </row>
    <row r="1552" spans="1:17" x14ac:dyDescent="0.25">
      <c r="A1552">
        <v>1650</v>
      </c>
      <c r="B1552">
        <v>104.029618</v>
      </c>
      <c r="C1552" s="4">
        <v>1</v>
      </c>
      <c r="H1552">
        <v>91.719443000000012</v>
      </c>
      <c r="I1552" s="3">
        <v>4</v>
      </c>
      <c r="P1552">
        <v>2</v>
      </c>
      <c r="Q1552" t="str">
        <f t="shared" si="25"/>
        <v>14</v>
      </c>
    </row>
    <row r="1553" spans="1:17" x14ac:dyDescent="0.25">
      <c r="A1553">
        <v>1651</v>
      </c>
      <c r="B1553">
        <v>104.029618</v>
      </c>
      <c r="C1553" s="4">
        <v>1</v>
      </c>
      <c r="H1553">
        <v>91.719443000000012</v>
      </c>
      <c r="I1553" s="3">
        <v>4</v>
      </c>
      <c r="P1553">
        <v>2</v>
      </c>
      <c r="Q1553" t="str">
        <f t="shared" si="25"/>
        <v>14</v>
      </c>
    </row>
    <row r="1554" spans="1:17" x14ac:dyDescent="0.25">
      <c r="A1554">
        <v>1652</v>
      </c>
      <c r="B1554">
        <v>104.029618</v>
      </c>
      <c r="C1554" s="4">
        <v>1</v>
      </c>
      <c r="H1554">
        <v>91.719443000000012</v>
      </c>
      <c r="I1554" s="3">
        <v>4</v>
      </c>
      <c r="P1554">
        <v>2</v>
      </c>
      <c r="Q1554" t="str">
        <f t="shared" si="25"/>
        <v>14</v>
      </c>
    </row>
    <row r="1555" spans="1:17" x14ac:dyDescent="0.25">
      <c r="A1555">
        <v>1653</v>
      </c>
      <c r="B1555">
        <v>104.029618</v>
      </c>
      <c r="C1555" s="4">
        <v>1</v>
      </c>
      <c r="D1555">
        <v>112.40709000000001</v>
      </c>
      <c r="E1555" s="2">
        <v>2</v>
      </c>
      <c r="H1555">
        <v>91.719494000000012</v>
      </c>
      <c r="I1555" s="3">
        <v>4</v>
      </c>
      <c r="P1555">
        <v>3</v>
      </c>
      <c r="Q1555" t="str">
        <f t="shared" si="25"/>
        <v>124</v>
      </c>
    </row>
    <row r="1556" spans="1:17" x14ac:dyDescent="0.25">
      <c r="A1556">
        <v>1654</v>
      </c>
      <c r="B1556">
        <v>104.04023000000001</v>
      </c>
      <c r="C1556" s="4">
        <v>1</v>
      </c>
      <c r="D1556">
        <v>112.434178</v>
      </c>
      <c r="E1556" s="2">
        <v>2</v>
      </c>
      <c r="H1556">
        <v>91.719494000000012</v>
      </c>
      <c r="I1556" s="3">
        <v>4</v>
      </c>
      <c r="P1556">
        <v>3</v>
      </c>
      <c r="Q1556" t="str">
        <f t="shared" si="25"/>
        <v>124</v>
      </c>
    </row>
    <row r="1557" spans="1:17" x14ac:dyDescent="0.25">
      <c r="A1557">
        <v>1655</v>
      </c>
      <c r="D1557">
        <v>112.434178</v>
      </c>
      <c r="E1557" s="2">
        <v>2</v>
      </c>
      <c r="H1557">
        <v>91.719494000000012</v>
      </c>
      <c r="I1557" s="3">
        <v>4</v>
      </c>
      <c r="P1557">
        <v>2</v>
      </c>
      <c r="Q1557" t="str">
        <f t="shared" si="25"/>
        <v>24</v>
      </c>
    </row>
    <row r="1558" spans="1:17" x14ac:dyDescent="0.25">
      <c r="A1558">
        <v>1656</v>
      </c>
      <c r="D1558">
        <v>112.434178</v>
      </c>
      <c r="E1558" s="2">
        <v>2</v>
      </c>
      <c r="F1558">
        <v>100.46582500000001</v>
      </c>
      <c r="G1558" s="5">
        <v>3</v>
      </c>
      <c r="P1558">
        <v>2</v>
      </c>
      <c r="Q1558" t="str">
        <f t="shared" si="25"/>
        <v>23</v>
      </c>
    </row>
    <row r="1559" spans="1:17" x14ac:dyDescent="0.25">
      <c r="A1559">
        <v>1657</v>
      </c>
      <c r="D1559">
        <v>112.434178</v>
      </c>
      <c r="E1559" s="2">
        <v>2</v>
      </c>
      <c r="F1559">
        <v>100.51949400000001</v>
      </c>
      <c r="G1559" s="5">
        <v>3</v>
      </c>
      <c r="P1559">
        <v>2</v>
      </c>
      <c r="Q1559" t="str">
        <f t="shared" si="25"/>
        <v>23</v>
      </c>
    </row>
    <row r="1560" spans="1:17" x14ac:dyDescent="0.25">
      <c r="A1560">
        <v>1658</v>
      </c>
      <c r="D1560">
        <v>112.434178</v>
      </c>
      <c r="E1560" s="2">
        <v>2</v>
      </c>
      <c r="F1560">
        <v>100.51949400000001</v>
      </c>
      <c r="G1560" s="5">
        <v>3</v>
      </c>
      <c r="P1560">
        <v>2</v>
      </c>
      <c r="Q1560" t="str">
        <f t="shared" si="25"/>
        <v>23</v>
      </c>
    </row>
    <row r="1561" spans="1:17" x14ac:dyDescent="0.25">
      <c r="A1561">
        <v>1659</v>
      </c>
      <c r="D1561">
        <v>112.434178</v>
      </c>
      <c r="E1561" s="2">
        <v>2</v>
      </c>
      <c r="F1561">
        <v>100.51949400000001</v>
      </c>
      <c r="G1561" s="5">
        <v>3</v>
      </c>
      <c r="P1561">
        <v>2</v>
      </c>
      <c r="Q1561" t="str">
        <f t="shared" si="25"/>
        <v>23</v>
      </c>
    </row>
    <row r="1562" spans="1:17" x14ac:dyDescent="0.25">
      <c r="A1562">
        <v>1660</v>
      </c>
      <c r="D1562">
        <v>112.434178</v>
      </c>
      <c r="E1562" s="2">
        <v>2</v>
      </c>
      <c r="F1562">
        <v>100.51949400000001</v>
      </c>
      <c r="G1562" s="5">
        <v>3</v>
      </c>
      <c r="P1562">
        <v>2</v>
      </c>
      <c r="Q1562" t="str">
        <f t="shared" si="25"/>
        <v>23</v>
      </c>
    </row>
    <row r="1563" spans="1:17" x14ac:dyDescent="0.25">
      <c r="A1563">
        <v>1661</v>
      </c>
      <c r="D1563">
        <v>112.434178</v>
      </c>
      <c r="E1563" s="2">
        <v>2</v>
      </c>
      <c r="F1563">
        <v>100.51949400000001</v>
      </c>
      <c r="G1563" s="5">
        <v>3</v>
      </c>
      <c r="P1563">
        <v>2</v>
      </c>
      <c r="Q1563" t="str">
        <f t="shared" si="25"/>
        <v>23</v>
      </c>
    </row>
    <row r="1564" spans="1:17" x14ac:dyDescent="0.25">
      <c r="A1564">
        <v>1662</v>
      </c>
      <c r="D1564">
        <v>112.434178</v>
      </c>
      <c r="E1564" s="2">
        <v>2</v>
      </c>
      <c r="F1564">
        <v>100.51949400000001</v>
      </c>
      <c r="G1564" s="5">
        <v>3</v>
      </c>
      <c r="P1564">
        <v>2</v>
      </c>
      <c r="Q1564" t="str">
        <f t="shared" si="25"/>
        <v>23</v>
      </c>
    </row>
    <row r="1565" spans="1:17" x14ac:dyDescent="0.25">
      <c r="A1565">
        <v>1663</v>
      </c>
      <c r="D1565">
        <v>112.434178</v>
      </c>
      <c r="E1565" s="2">
        <v>2</v>
      </c>
      <c r="F1565">
        <v>100.51949400000001</v>
      </c>
      <c r="G1565" s="5">
        <v>3</v>
      </c>
      <c r="P1565">
        <v>2</v>
      </c>
      <c r="Q1565" t="str">
        <f t="shared" si="25"/>
        <v>23</v>
      </c>
    </row>
    <row r="1566" spans="1:17" x14ac:dyDescent="0.25">
      <c r="A1566">
        <v>1664</v>
      </c>
      <c r="D1566">
        <v>112.434178</v>
      </c>
      <c r="E1566" s="2">
        <v>2</v>
      </c>
      <c r="F1566">
        <v>100.51949400000001</v>
      </c>
      <c r="G1566" s="5">
        <v>3</v>
      </c>
      <c r="P1566">
        <v>2</v>
      </c>
      <c r="Q1566" t="str">
        <f t="shared" si="25"/>
        <v>23</v>
      </c>
    </row>
    <row r="1567" spans="1:17" x14ac:dyDescent="0.25">
      <c r="A1567">
        <v>1665</v>
      </c>
      <c r="D1567">
        <v>112.434178</v>
      </c>
      <c r="E1567" s="2">
        <v>2</v>
      </c>
      <c r="F1567">
        <v>100.51949400000001</v>
      </c>
      <c r="G1567" s="5">
        <v>3</v>
      </c>
      <c r="P1567">
        <v>2</v>
      </c>
      <c r="Q1567" t="str">
        <f t="shared" si="25"/>
        <v>23</v>
      </c>
    </row>
    <row r="1568" spans="1:17" x14ac:dyDescent="0.25">
      <c r="A1568">
        <v>1666</v>
      </c>
      <c r="B1568">
        <v>120.91328100000001</v>
      </c>
      <c r="C1568" s="4">
        <v>1</v>
      </c>
      <c r="D1568">
        <v>112.40709000000001</v>
      </c>
      <c r="E1568" s="2">
        <v>2</v>
      </c>
      <c r="F1568">
        <v>100.51949400000001</v>
      </c>
      <c r="G1568" s="5">
        <v>3</v>
      </c>
      <c r="I1568" s="3" t="s">
        <v>233</v>
      </c>
      <c r="N1568">
        <v>107.356843</v>
      </c>
      <c r="O1568">
        <v>1666</v>
      </c>
      <c r="P1568">
        <v>4</v>
      </c>
      <c r="Q1568" t="str">
        <f t="shared" si="25"/>
        <v>1234D</v>
      </c>
    </row>
    <row r="1569" spans="1:17" x14ac:dyDescent="0.25">
      <c r="A1569">
        <v>1667</v>
      </c>
      <c r="B1569">
        <v>121.03643500000001</v>
      </c>
      <c r="C1569" s="4">
        <v>1</v>
      </c>
      <c r="F1569">
        <v>100.46582500000001</v>
      </c>
      <c r="G1569" s="5">
        <v>3</v>
      </c>
      <c r="I1569" s="3" t="s">
        <v>233</v>
      </c>
      <c r="N1569">
        <v>107.356843</v>
      </c>
      <c r="P1569">
        <v>3</v>
      </c>
      <c r="Q1569" t="str">
        <f t="shared" si="25"/>
        <v>134D</v>
      </c>
    </row>
    <row r="1570" spans="1:17" x14ac:dyDescent="0.25">
      <c r="A1570">
        <v>1668</v>
      </c>
      <c r="B1570">
        <v>121.03643500000001</v>
      </c>
      <c r="C1570" s="4">
        <v>1</v>
      </c>
      <c r="F1570">
        <v>100.46582500000001</v>
      </c>
      <c r="G1570" s="5">
        <v>3</v>
      </c>
      <c r="I1570" s="3" t="s">
        <v>233</v>
      </c>
      <c r="N1570">
        <v>107.34199600000001</v>
      </c>
      <c r="P1570">
        <v>3</v>
      </c>
      <c r="Q1570" t="str">
        <f t="shared" si="25"/>
        <v>134D</v>
      </c>
    </row>
    <row r="1571" spans="1:17" x14ac:dyDescent="0.25">
      <c r="A1571">
        <v>1669</v>
      </c>
      <c r="B1571">
        <v>121.03643500000001</v>
      </c>
      <c r="C1571" s="4">
        <v>1</v>
      </c>
      <c r="I1571" s="3" t="s">
        <v>233</v>
      </c>
      <c r="N1571">
        <v>107.34199600000001</v>
      </c>
      <c r="P1571">
        <v>2</v>
      </c>
      <c r="Q1571" t="str">
        <f t="shared" si="25"/>
        <v>14D</v>
      </c>
    </row>
    <row r="1572" spans="1:17" x14ac:dyDescent="0.25">
      <c r="A1572">
        <v>1670</v>
      </c>
      <c r="B1572">
        <v>121.03643500000001</v>
      </c>
      <c r="C1572" s="4">
        <v>1</v>
      </c>
      <c r="I1572" s="3" t="s">
        <v>233</v>
      </c>
      <c r="N1572">
        <v>107.34199600000001</v>
      </c>
      <c r="P1572">
        <v>2</v>
      </c>
      <c r="Q1572" t="str">
        <f t="shared" si="25"/>
        <v>14D</v>
      </c>
    </row>
    <row r="1573" spans="1:17" x14ac:dyDescent="0.25">
      <c r="A1573">
        <v>1671</v>
      </c>
      <c r="B1573">
        <v>121.03643500000001</v>
      </c>
      <c r="C1573" s="4">
        <v>1</v>
      </c>
      <c r="I1573" s="3" t="s">
        <v>233</v>
      </c>
      <c r="N1573">
        <v>107.34199600000001</v>
      </c>
      <c r="P1573">
        <v>2</v>
      </c>
      <c r="Q1573" t="str">
        <f t="shared" si="25"/>
        <v>14D</v>
      </c>
    </row>
    <row r="1574" spans="1:17" x14ac:dyDescent="0.25">
      <c r="A1574">
        <v>1672</v>
      </c>
      <c r="B1574">
        <v>121.03643500000001</v>
      </c>
      <c r="C1574" s="4">
        <v>1</v>
      </c>
      <c r="I1574" s="3" t="s">
        <v>233</v>
      </c>
      <c r="N1574">
        <v>107.34199600000001</v>
      </c>
      <c r="P1574">
        <v>2</v>
      </c>
      <c r="Q1574" t="str">
        <f t="shared" si="25"/>
        <v>14D</v>
      </c>
    </row>
    <row r="1575" spans="1:17" x14ac:dyDescent="0.25">
      <c r="A1575">
        <v>1673</v>
      </c>
      <c r="B1575">
        <v>121.03643500000001</v>
      </c>
      <c r="C1575" s="4">
        <v>1</v>
      </c>
      <c r="I1575" s="3" t="s">
        <v>233</v>
      </c>
      <c r="N1575">
        <v>107.34199600000001</v>
      </c>
      <c r="P1575">
        <v>2</v>
      </c>
      <c r="Q1575" t="str">
        <f t="shared" si="25"/>
        <v>14D</v>
      </c>
    </row>
    <row r="1576" spans="1:17" x14ac:dyDescent="0.25">
      <c r="A1576">
        <v>1674</v>
      </c>
      <c r="B1576">
        <v>121.03643500000001</v>
      </c>
      <c r="C1576" s="4">
        <v>1</v>
      </c>
      <c r="I1576" s="3" t="s">
        <v>233</v>
      </c>
      <c r="N1576">
        <v>107.34199600000001</v>
      </c>
      <c r="P1576">
        <v>2</v>
      </c>
      <c r="Q1576" t="str">
        <f t="shared" si="25"/>
        <v>14D</v>
      </c>
    </row>
    <row r="1577" spans="1:17" x14ac:dyDescent="0.25">
      <c r="A1577">
        <v>1675</v>
      </c>
      <c r="B1577">
        <v>121.03643500000001</v>
      </c>
      <c r="C1577" s="4">
        <v>1</v>
      </c>
      <c r="I1577" s="3" t="s">
        <v>233</v>
      </c>
      <c r="N1577">
        <v>107.34199600000001</v>
      </c>
      <c r="P1577">
        <v>2</v>
      </c>
      <c r="Q1577" t="str">
        <f t="shared" si="25"/>
        <v>14D</v>
      </c>
    </row>
    <row r="1578" spans="1:17" x14ac:dyDescent="0.25">
      <c r="A1578">
        <v>1676</v>
      </c>
      <c r="B1578">
        <v>121.03643500000001</v>
      </c>
      <c r="C1578" s="4">
        <v>1</v>
      </c>
      <c r="I1578" s="3" t="s">
        <v>233</v>
      </c>
      <c r="N1578">
        <v>107.34199600000001</v>
      </c>
      <c r="P1578">
        <v>2</v>
      </c>
      <c r="Q1578" t="str">
        <f t="shared" si="25"/>
        <v>14D</v>
      </c>
    </row>
    <row r="1579" spans="1:17" x14ac:dyDescent="0.25">
      <c r="A1579">
        <v>1677</v>
      </c>
      <c r="B1579">
        <v>121.03643500000001</v>
      </c>
      <c r="C1579" s="4">
        <v>1</v>
      </c>
      <c r="I1579" s="3" t="s">
        <v>233</v>
      </c>
      <c r="N1579">
        <v>107.34199600000001</v>
      </c>
      <c r="P1579">
        <v>2</v>
      </c>
      <c r="Q1579" t="str">
        <f t="shared" si="25"/>
        <v>14D</v>
      </c>
    </row>
    <row r="1580" spans="1:17" x14ac:dyDescent="0.25">
      <c r="A1580">
        <v>1678</v>
      </c>
      <c r="B1580">
        <v>121.03643500000001</v>
      </c>
      <c r="C1580" s="4">
        <v>1</v>
      </c>
      <c r="D1580">
        <v>127.49140600000001</v>
      </c>
      <c r="E1580" s="2">
        <v>2</v>
      </c>
      <c r="I1580" s="3" t="s">
        <v>233</v>
      </c>
      <c r="N1580">
        <v>107.34199600000001</v>
      </c>
      <c r="P1580">
        <v>3</v>
      </c>
      <c r="Q1580" t="str">
        <f t="shared" si="25"/>
        <v>124D</v>
      </c>
    </row>
    <row r="1581" spans="1:17" x14ac:dyDescent="0.25">
      <c r="A1581">
        <v>1679</v>
      </c>
      <c r="B1581">
        <v>121.03643500000001</v>
      </c>
      <c r="C1581" s="4">
        <v>1</v>
      </c>
      <c r="D1581">
        <v>127.51288700000001</v>
      </c>
      <c r="E1581" s="2">
        <v>2</v>
      </c>
      <c r="I1581" s="3" t="s">
        <v>233</v>
      </c>
      <c r="N1581">
        <v>107.34199600000001</v>
      </c>
      <c r="P1581">
        <v>3</v>
      </c>
      <c r="Q1581" t="str">
        <f t="shared" si="25"/>
        <v>124D</v>
      </c>
    </row>
    <row r="1582" spans="1:17" x14ac:dyDescent="0.25">
      <c r="A1582">
        <v>1680</v>
      </c>
      <c r="B1582">
        <v>120.91328100000001</v>
      </c>
      <c r="C1582" s="4">
        <v>1</v>
      </c>
      <c r="D1582">
        <v>127.51288700000001</v>
      </c>
      <c r="E1582" s="2">
        <v>2</v>
      </c>
      <c r="I1582" s="3" t="s">
        <v>233</v>
      </c>
      <c r="N1582">
        <v>107.34199600000001</v>
      </c>
      <c r="P1582">
        <v>3</v>
      </c>
      <c r="Q1582" t="str">
        <f t="shared" si="25"/>
        <v>124D</v>
      </c>
    </row>
    <row r="1583" spans="1:17" x14ac:dyDescent="0.25">
      <c r="A1583">
        <v>1681</v>
      </c>
      <c r="B1583">
        <v>120.91328100000001</v>
      </c>
      <c r="C1583" s="4">
        <v>1</v>
      </c>
      <c r="D1583">
        <v>127.51288700000001</v>
      </c>
      <c r="E1583" s="2">
        <v>2</v>
      </c>
      <c r="F1583">
        <v>116.01633900000002</v>
      </c>
      <c r="G1583" s="5">
        <v>3</v>
      </c>
      <c r="I1583" s="3" t="s">
        <v>233</v>
      </c>
      <c r="N1583">
        <v>107.356843</v>
      </c>
      <c r="O1583">
        <v>1681</v>
      </c>
      <c r="P1583">
        <v>4</v>
      </c>
      <c r="Q1583" t="str">
        <f t="shared" si="25"/>
        <v>1234D</v>
      </c>
    </row>
    <row r="1584" spans="1:17" x14ac:dyDescent="0.25">
      <c r="A1584">
        <v>1682</v>
      </c>
      <c r="D1584">
        <v>127.51288700000001</v>
      </c>
      <c r="E1584" s="2">
        <v>2</v>
      </c>
      <c r="F1584">
        <v>116.09261000000001</v>
      </c>
      <c r="G1584" s="5">
        <v>3</v>
      </c>
      <c r="P1584">
        <v>2</v>
      </c>
      <c r="Q1584" t="str">
        <f t="shared" si="25"/>
        <v>23</v>
      </c>
    </row>
    <row r="1585" spans="1:17" x14ac:dyDescent="0.25">
      <c r="A1585">
        <v>1683</v>
      </c>
      <c r="D1585">
        <v>127.51288700000001</v>
      </c>
      <c r="E1585" s="2">
        <v>2</v>
      </c>
      <c r="F1585">
        <v>116.09261000000001</v>
      </c>
      <c r="G1585" s="5">
        <v>3</v>
      </c>
      <c r="P1585">
        <v>2</v>
      </c>
      <c r="Q1585" t="str">
        <f t="shared" si="25"/>
        <v>23</v>
      </c>
    </row>
    <row r="1586" spans="1:17" x14ac:dyDescent="0.25">
      <c r="A1586">
        <v>1684</v>
      </c>
      <c r="D1586">
        <v>127.51288700000001</v>
      </c>
      <c r="E1586" s="2">
        <v>2</v>
      </c>
      <c r="F1586">
        <v>116.09261000000001</v>
      </c>
      <c r="G1586" s="5">
        <v>3</v>
      </c>
      <c r="P1586">
        <v>2</v>
      </c>
      <c r="Q1586" t="str">
        <f t="shared" si="25"/>
        <v>23</v>
      </c>
    </row>
    <row r="1587" spans="1:17" x14ac:dyDescent="0.25">
      <c r="A1587">
        <v>1685</v>
      </c>
      <c r="D1587">
        <v>127.51288700000001</v>
      </c>
      <c r="E1587" s="2">
        <v>2</v>
      </c>
      <c r="F1587">
        <v>116.09261000000001</v>
      </c>
      <c r="G1587" s="5">
        <v>3</v>
      </c>
      <c r="P1587">
        <v>2</v>
      </c>
      <c r="Q1587" t="str">
        <f t="shared" si="25"/>
        <v>23</v>
      </c>
    </row>
    <row r="1588" spans="1:17" x14ac:dyDescent="0.25">
      <c r="A1588">
        <v>1686</v>
      </c>
      <c r="D1588">
        <v>127.51288700000001</v>
      </c>
      <c r="E1588" s="2">
        <v>2</v>
      </c>
      <c r="F1588">
        <v>116.09261000000001</v>
      </c>
      <c r="G1588" s="5">
        <v>3</v>
      </c>
      <c r="P1588">
        <v>2</v>
      </c>
      <c r="Q1588" t="str">
        <f t="shared" si="25"/>
        <v>23</v>
      </c>
    </row>
    <row r="1589" spans="1:17" x14ac:dyDescent="0.25">
      <c r="A1589">
        <v>1687</v>
      </c>
      <c r="D1589">
        <v>127.51288700000001</v>
      </c>
      <c r="E1589" s="2">
        <v>2</v>
      </c>
      <c r="F1589">
        <v>116.09261000000001</v>
      </c>
      <c r="G1589" s="5">
        <v>3</v>
      </c>
      <c r="P1589">
        <v>2</v>
      </c>
      <c r="Q1589" t="str">
        <f t="shared" si="25"/>
        <v>23</v>
      </c>
    </row>
    <row r="1590" spans="1:17" x14ac:dyDescent="0.25">
      <c r="A1590">
        <v>1688</v>
      </c>
      <c r="D1590">
        <v>127.51288700000001</v>
      </c>
      <c r="E1590" s="2">
        <v>2</v>
      </c>
      <c r="F1590">
        <v>116.09261000000001</v>
      </c>
      <c r="G1590" s="5">
        <v>3</v>
      </c>
      <c r="P1590">
        <v>2</v>
      </c>
      <c r="Q1590" t="str">
        <f t="shared" si="25"/>
        <v>23</v>
      </c>
    </row>
    <row r="1591" spans="1:17" x14ac:dyDescent="0.25">
      <c r="A1591">
        <v>1689</v>
      </c>
      <c r="D1591">
        <v>127.51288700000001</v>
      </c>
      <c r="E1591" s="2">
        <v>2</v>
      </c>
      <c r="F1591">
        <v>116.09261000000001</v>
      </c>
      <c r="G1591" s="5">
        <v>3</v>
      </c>
      <c r="P1591">
        <v>2</v>
      </c>
      <c r="Q1591" t="str">
        <f t="shared" si="25"/>
        <v>23</v>
      </c>
    </row>
    <row r="1592" spans="1:17" x14ac:dyDescent="0.25">
      <c r="A1592">
        <v>1690</v>
      </c>
      <c r="D1592">
        <v>127.51288700000001</v>
      </c>
      <c r="E1592" s="2">
        <v>2</v>
      </c>
      <c r="F1592">
        <v>116.09261000000001</v>
      </c>
      <c r="G1592" s="5">
        <v>3</v>
      </c>
      <c r="P1592">
        <v>2</v>
      </c>
      <c r="Q1592" t="str">
        <f t="shared" si="25"/>
        <v>23</v>
      </c>
    </row>
    <row r="1593" spans="1:17" x14ac:dyDescent="0.25">
      <c r="A1593">
        <v>1691</v>
      </c>
      <c r="D1593">
        <v>127.51288700000001</v>
      </c>
      <c r="E1593" s="2">
        <v>2</v>
      </c>
      <c r="F1593">
        <v>116.09261000000001</v>
      </c>
      <c r="G1593" s="5">
        <v>3</v>
      </c>
      <c r="P1593">
        <v>2</v>
      </c>
      <c r="Q1593" t="str">
        <f t="shared" si="25"/>
        <v>23</v>
      </c>
    </row>
    <row r="1594" spans="1:17" x14ac:dyDescent="0.25">
      <c r="A1594">
        <v>1692</v>
      </c>
      <c r="B1594">
        <v>134.03978800000002</v>
      </c>
      <c r="C1594" s="4">
        <v>1</v>
      </c>
      <c r="D1594">
        <v>127.51288700000001</v>
      </c>
      <c r="E1594" s="2">
        <v>2</v>
      </c>
      <c r="F1594">
        <v>116.09261000000001</v>
      </c>
      <c r="G1594" s="5">
        <v>3</v>
      </c>
      <c r="P1594">
        <v>3</v>
      </c>
      <c r="Q1594" t="str">
        <f t="shared" si="25"/>
        <v>123</v>
      </c>
    </row>
    <row r="1595" spans="1:17" x14ac:dyDescent="0.25">
      <c r="A1595">
        <v>1693</v>
      </c>
      <c r="B1595">
        <v>134.187073</v>
      </c>
      <c r="C1595" s="4">
        <v>1</v>
      </c>
      <c r="D1595">
        <v>127.49140600000001</v>
      </c>
      <c r="E1595" s="2">
        <v>2</v>
      </c>
      <c r="F1595">
        <v>116.09261000000001</v>
      </c>
      <c r="G1595" s="5">
        <v>3</v>
      </c>
      <c r="P1595">
        <v>3</v>
      </c>
      <c r="Q1595" t="str">
        <f t="shared" si="25"/>
        <v>123</v>
      </c>
    </row>
    <row r="1596" spans="1:17" x14ac:dyDescent="0.25">
      <c r="A1596">
        <v>1694</v>
      </c>
      <c r="B1596">
        <v>134.187073</v>
      </c>
      <c r="C1596" s="4">
        <v>1</v>
      </c>
      <c r="F1596">
        <v>116.01633900000002</v>
      </c>
      <c r="G1596" s="5">
        <v>3</v>
      </c>
      <c r="P1596">
        <v>2</v>
      </c>
      <c r="Q1596" t="str">
        <f t="shared" si="25"/>
        <v>13</v>
      </c>
    </row>
    <row r="1597" spans="1:17" x14ac:dyDescent="0.25">
      <c r="A1597">
        <v>1695</v>
      </c>
      <c r="B1597">
        <v>134.187073</v>
      </c>
      <c r="C1597" s="4">
        <v>1</v>
      </c>
      <c r="F1597">
        <v>116.01633900000002</v>
      </c>
      <c r="G1597" s="5">
        <v>3</v>
      </c>
      <c r="H1597">
        <v>124.63119900000001</v>
      </c>
      <c r="I1597" s="3">
        <v>4</v>
      </c>
      <c r="P1597">
        <v>3</v>
      </c>
      <c r="Q1597" t="str">
        <f t="shared" si="25"/>
        <v>134</v>
      </c>
    </row>
    <row r="1598" spans="1:17" x14ac:dyDescent="0.25">
      <c r="A1598">
        <v>1696</v>
      </c>
      <c r="B1598">
        <v>134.187073</v>
      </c>
      <c r="C1598" s="4">
        <v>1</v>
      </c>
      <c r="H1598">
        <v>124.69492000000001</v>
      </c>
      <c r="I1598" s="3">
        <v>4</v>
      </c>
      <c r="P1598">
        <v>2</v>
      </c>
      <c r="Q1598" t="str">
        <f t="shared" si="25"/>
        <v>14</v>
      </c>
    </row>
    <row r="1599" spans="1:17" x14ac:dyDescent="0.25">
      <c r="A1599">
        <v>1697</v>
      </c>
      <c r="B1599">
        <v>134.187073</v>
      </c>
      <c r="C1599" s="4">
        <v>1</v>
      </c>
      <c r="H1599">
        <v>124.69492000000001</v>
      </c>
      <c r="I1599" s="3">
        <v>4</v>
      </c>
      <c r="P1599">
        <v>2</v>
      </c>
      <c r="Q1599" t="str">
        <f t="shared" si="25"/>
        <v>14</v>
      </c>
    </row>
    <row r="1600" spans="1:17" x14ac:dyDescent="0.25">
      <c r="A1600">
        <v>1698</v>
      </c>
      <c r="B1600">
        <v>134.187073</v>
      </c>
      <c r="C1600" s="4">
        <v>1</v>
      </c>
      <c r="H1600">
        <v>124.69492000000001</v>
      </c>
      <c r="I1600" s="3">
        <v>4</v>
      </c>
      <c r="P1600">
        <v>2</v>
      </c>
      <c r="Q1600" t="str">
        <f t="shared" si="25"/>
        <v>14</v>
      </c>
    </row>
    <row r="1601" spans="1:17" x14ac:dyDescent="0.25">
      <c r="A1601">
        <v>1699</v>
      </c>
      <c r="B1601">
        <v>134.187073</v>
      </c>
      <c r="C1601" s="4">
        <v>1</v>
      </c>
      <c r="H1601">
        <v>124.69492000000001</v>
      </c>
      <c r="I1601" s="3">
        <v>4</v>
      </c>
      <c r="P1601">
        <v>2</v>
      </c>
      <c r="Q1601" t="str">
        <f t="shared" si="25"/>
        <v>14</v>
      </c>
    </row>
    <row r="1602" spans="1:17" x14ac:dyDescent="0.25">
      <c r="A1602">
        <v>1700</v>
      </c>
      <c r="B1602">
        <v>134.187073</v>
      </c>
      <c r="C1602" s="4">
        <v>1</v>
      </c>
      <c r="H1602">
        <v>124.69492000000001</v>
      </c>
      <c r="I1602" s="3">
        <v>4</v>
      </c>
      <c r="P1602">
        <v>2</v>
      </c>
      <c r="Q1602" t="str">
        <f t="shared" ref="Q1602:Q1665" si="26">CONCATENATE(C1602,E1602,G1602,I1602)</f>
        <v>14</v>
      </c>
    </row>
    <row r="1603" spans="1:17" x14ac:dyDescent="0.25">
      <c r="A1603">
        <v>1701</v>
      </c>
      <c r="B1603">
        <v>134.187073</v>
      </c>
      <c r="C1603" s="4">
        <v>1</v>
      </c>
      <c r="H1603">
        <v>124.69492000000001</v>
      </c>
      <c r="I1603" s="3">
        <v>4</v>
      </c>
      <c r="P1603">
        <v>2</v>
      </c>
      <c r="Q1603" t="str">
        <f t="shared" si="26"/>
        <v>14</v>
      </c>
    </row>
    <row r="1604" spans="1:17" x14ac:dyDescent="0.25">
      <c r="A1604">
        <v>1702</v>
      </c>
      <c r="B1604">
        <v>134.187073</v>
      </c>
      <c r="C1604" s="4">
        <v>1</v>
      </c>
      <c r="H1604">
        <v>124.69492000000001</v>
      </c>
      <c r="I1604" s="3">
        <v>4</v>
      </c>
      <c r="P1604">
        <v>2</v>
      </c>
      <c r="Q1604" t="str">
        <f t="shared" si="26"/>
        <v>14</v>
      </c>
    </row>
    <row r="1605" spans="1:17" x14ac:dyDescent="0.25">
      <c r="A1605">
        <v>1703</v>
      </c>
      <c r="B1605">
        <v>134.187073</v>
      </c>
      <c r="C1605" s="4">
        <v>1</v>
      </c>
      <c r="H1605">
        <v>124.69492000000001</v>
      </c>
      <c r="I1605" s="3">
        <v>4</v>
      </c>
      <c r="P1605">
        <v>2</v>
      </c>
      <c r="Q1605" t="str">
        <f t="shared" si="26"/>
        <v>14</v>
      </c>
    </row>
    <row r="1606" spans="1:17" x14ac:dyDescent="0.25">
      <c r="A1606">
        <v>1704</v>
      </c>
      <c r="B1606">
        <v>134.187073</v>
      </c>
      <c r="C1606" s="4">
        <v>1</v>
      </c>
      <c r="H1606">
        <v>124.69492000000001</v>
      </c>
      <c r="I1606" s="3">
        <v>4</v>
      </c>
      <c r="P1606">
        <v>2</v>
      </c>
      <c r="Q1606" t="str">
        <f t="shared" si="26"/>
        <v>14</v>
      </c>
    </row>
    <row r="1607" spans="1:17" x14ac:dyDescent="0.25">
      <c r="A1607">
        <v>1705</v>
      </c>
      <c r="B1607">
        <v>134.187073</v>
      </c>
      <c r="C1607" s="4">
        <v>1</v>
      </c>
      <c r="H1607">
        <v>124.69492000000001</v>
      </c>
      <c r="I1607" s="3">
        <v>4</v>
      </c>
      <c r="P1607">
        <v>2</v>
      </c>
      <c r="Q1607" t="str">
        <f t="shared" si="26"/>
        <v>14</v>
      </c>
    </row>
    <row r="1608" spans="1:17" x14ac:dyDescent="0.25">
      <c r="A1608">
        <v>1706</v>
      </c>
      <c r="B1608">
        <v>134.03978800000002</v>
      </c>
      <c r="C1608" s="4">
        <v>1</v>
      </c>
      <c r="H1608">
        <v>124.69492000000001</v>
      </c>
      <c r="I1608" s="3">
        <v>4</v>
      </c>
      <c r="P1608">
        <v>2</v>
      </c>
      <c r="Q1608" t="str">
        <f t="shared" si="26"/>
        <v>14</v>
      </c>
    </row>
    <row r="1609" spans="1:17" x14ac:dyDescent="0.25">
      <c r="A1609">
        <v>1707</v>
      </c>
      <c r="D1609">
        <v>151.98166800000001</v>
      </c>
      <c r="E1609" s="2">
        <v>2</v>
      </c>
      <c r="H1609">
        <v>124.69492000000001</v>
      </c>
      <c r="I1609" s="3">
        <v>4</v>
      </c>
      <c r="P1609">
        <v>2</v>
      </c>
      <c r="Q1609" t="str">
        <f t="shared" si="26"/>
        <v>24</v>
      </c>
    </row>
    <row r="1610" spans="1:17" x14ac:dyDescent="0.25">
      <c r="A1610">
        <v>1708</v>
      </c>
      <c r="D1610">
        <v>151.951278</v>
      </c>
      <c r="E1610" s="2">
        <v>2</v>
      </c>
      <c r="F1610">
        <v>131.24830300000002</v>
      </c>
      <c r="G1610" s="5">
        <v>3</v>
      </c>
      <c r="H1610">
        <v>124.69492000000001</v>
      </c>
      <c r="I1610" s="3">
        <v>4</v>
      </c>
      <c r="P1610">
        <v>3</v>
      </c>
      <c r="Q1610" t="str">
        <f t="shared" si="26"/>
        <v>234</v>
      </c>
    </row>
    <row r="1611" spans="1:17" x14ac:dyDescent="0.25">
      <c r="A1611">
        <v>1709</v>
      </c>
      <c r="D1611">
        <v>151.951278</v>
      </c>
      <c r="E1611" s="2">
        <v>2</v>
      </c>
      <c r="F1611">
        <v>131.27023700000001</v>
      </c>
      <c r="G1611" s="5">
        <v>3</v>
      </c>
      <c r="H1611">
        <v>124.63119900000001</v>
      </c>
      <c r="I1611" s="3">
        <v>4</v>
      </c>
      <c r="P1611">
        <v>3</v>
      </c>
      <c r="Q1611" t="str">
        <f t="shared" si="26"/>
        <v>234</v>
      </c>
    </row>
    <row r="1612" spans="1:17" x14ac:dyDescent="0.25">
      <c r="A1612">
        <v>1710</v>
      </c>
      <c r="D1612">
        <v>151.951278</v>
      </c>
      <c r="E1612" s="2">
        <v>2</v>
      </c>
      <c r="F1612">
        <v>131.27023700000001</v>
      </c>
      <c r="G1612" s="5">
        <v>3</v>
      </c>
      <c r="H1612">
        <v>124.63119900000001</v>
      </c>
      <c r="I1612" s="3">
        <v>4</v>
      </c>
      <c r="P1612">
        <v>3</v>
      </c>
      <c r="Q1612" t="str">
        <f t="shared" si="26"/>
        <v>234</v>
      </c>
    </row>
    <row r="1613" spans="1:17" x14ac:dyDescent="0.25">
      <c r="A1613">
        <v>1711</v>
      </c>
      <c r="D1613">
        <v>151.951278</v>
      </c>
      <c r="E1613" s="2">
        <v>2</v>
      </c>
      <c r="F1613">
        <v>131.27023700000001</v>
      </c>
      <c r="G1613" s="5">
        <v>3</v>
      </c>
      <c r="P1613">
        <v>2</v>
      </c>
      <c r="Q1613" t="str">
        <f t="shared" si="26"/>
        <v>23</v>
      </c>
    </row>
    <row r="1614" spans="1:17" x14ac:dyDescent="0.25">
      <c r="A1614">
        <v>1712</v>
      </c>
      <c r="D1614">
        <v>151.951278</v>
      </c>
      <c r="E1614" s="2">
        <v>2</v>
      </c>
      <c r="F1614">
        <v>131.27023700000001</v>
      </c>
      <c r="G1614" s="5">
        <v>3</v>
      </c>
      <c r="P1614">
        <v>2</v>
      </c>
      <c r="Q1614" t="str">
        <f t="shared" si="26"/>
        <v>23</v>
      </c>
    </row>
    <row r="1615" spans="1:17" x14ac:dyDescent="0.25">
      <c r="A1615">
        <v>1713</v>
      </c>
      <c r="D1615">
        <v>151.951278</v>
      </c>
      <c r="E1615" s="2">
        <v>2</v>
      </c>
      <c r="F1615">
        <v>131.27023700000001</v>
      </c>
      <c r="G1615" s="5">
        <v>3</v>
      </c>
      <c r="P1615">
        <v>2</v>
      </c>
      <c r="Q1615" t="str">
        <f t="shared" si="26"/>
        <v>23</v>
      </c>
    </row>
    <row r="1616" spans="1:17" x14ac:dyDescent="0.25">
      <c r="A1616">
        <v>1714</v>
      </c>
      <c r="D1616">
        <v>151.951278</v>
      </c>
      <c r="E1616" s="2">
        <v>2</v>
      </c>
      <c r="F1616">
        <v>131.27023700000001</v>
      </c>
      <c r="G1616" s="5">
        <v>3</v>
      </c>
      <c r="P1616">
        <v>2</v>
      </c>
      <c r="Q1616" t="str">
        <f t="shared" si="26"/>
        <v>23</v>
      </c>
    </row>
    <row r="1617" spans="1:17" x14ac:dyDescent="0.25">
      <c r="A1617">
        <v>1715</v>
      </c>
      <c r="D1617">
        <v>151.951278</v>
      </c>
      <c r="E1617" s="2">
        <v>2</v>
      </c>
      <c r="F1617">
        <v>131.27023700000001</v>
      </c>
      <c r="G1617" s="5">
        <v>3</v>
      </c>
      <c r="P1617">
        <v>2</v>
      </c>
      <c r="Q1617" t="str">
        <f t="shared" si="26"/>
        <v>23</v>
      </c>
    </row>
    <row r="1618" spans="1:17" x14ac:dyDescent="0.25">
      <c r="A1618">
        <v>1716</v>
      </c>
      <c r="D1618">
        <v>151.951278</v>
      </c>
      <c r="E1618" s="2">
        <v>2</v>
      </c>
      <c r="F1618">
        <v>131.27023700000001</v>
      </c>
      <c r="G1618" s="5">
        <v>3</v>
      </c>
      <c r="P1618">
        <v>2</v>
      </c>
      <c r="Q1618" t="str">
        <f t="shared" si="26"/>
        <v>23</v>
      </c>
    </row>
    <row r="1619" spans="1:17" x14ac:dyDescent="0.25">
      <c r="A1619">
        <v>1717</v>
      </c>
      <c r="D1619">
        <v>151.951278</v>
      </c>
      <c r="E1619" s="2">
        <v>2</v>
      </c>
      <c r="F1619">
        <v>131.27023700000001</v>
      </c>
      <c r="G1619" s="5">
        <v>3</v>
      </c>
      <c r="P1619">
        <v>2</v>
      </c>
      <c r="Q1619" t="str">
        <f t="shared" si="26"/>
        <v>23</v>
      </c>
    </row>
    <row r="1620" spans="1:17" x14ac:dyDescent="0.25">
      <c r="A1620">
        <v>1718</v>
      </c>
      <c r="D1620">
        <v>151.951278</v>
      </c>
      <c r="E1620" s="2">
        <v>2</v>
      </c>
      <c r="F1620">
        <v>131.27023700000001</v>
      </c>
      <c r="G1620" s="5">
        <v>3</v>
      </c>
      <c r="P1620">
        <v>2</v>
      </c>
      <c r="Q1620" t="str">
        <f t="shared" si="26"/>
        <v>23</v>
      </c>
    </row>
    <row r="1621" spans="1:17" x14ac:dyDescent="0.25">
      <c r="A1621">
        <v>1719</v>
      </c>
      <c r="D1621">
        <v>151.951278</v>
      </c>
      <c r="E1621" s="2">
        <v>2</v>
      </c>
      <c r="F1621">
        <v>131.27023700000001</v>
      </c>
      <c r="G1621" s="5">
        <v>3</v>
      </c>
      <c r="P1621">
        <v>2</v>
      </c>
      <c r="Q1621" t="str">
        <f t="shared" si="26"/>
        <v>23</v>
      </c>
    </row>
    <row r="1622" spans="1:17" x14ac:dyDescent="0.25">
      <c r="A1622">
        <v>1720</v>
      </c>
      <c r="B1622">
        <v>157.760884</v>
      </c>
      <c r="C1622" s="4">
        <v>1</v>
      </c>
      <c r="D1622">
        <v>151.951278</v>
      </c>
      <c r="E1622" s="2">
        <v>2</v>
      </c>
      <c r="F1622">
        <v>131.27023700000001</v>
      </c>
      <c r="G1622" s="5">
        <v>3</v>
      </c>
      <c r="P1622">
        <v>3</v>
      </c>
      <c r="Q1622" t="str">
        <f t="shared" si="26"/>
        <v>123</v>
      </c>
    </row>
    <row r="1623" spans="1:17" x14ac:dyDescent="0.25">
      <c r="A1623">
        <v>1721</v>
      </c>
      <c r="B1623">
        <v>157.77264600000001</v>
      </c>
      <c r="C1623" s="4">
        <v>1</v>
      </c>
      <c r="D1623">
        <v>151.98166800000001</v>
      </c>
      <c r="E1623" s="2">
        <v>2</v>
      </c>
      <c r="F1623">
        <v>131.24830300000002</v>
      </c>
      <c r="G1623" s="5">
        <v>3</v>
      </c>
      <c r="P1623">
        <v>3</v>
      </c>
      <c r="Q1623" t="str">
        <f t="shared" si="26"/>
        <v>123</v>
      </c>
    </row>
    <row r="1624" spans="1:17" x14ac:dyDescent="0.25">
      <c r="A1624">
        <v>1722</v>
      </c>
      <c r="B1624">
        <v>157.77264600000001</v>
      </c>
      <c r="C1624" s="4">
        <v>1</v>
      </c>
      <c r="F1624">
        <v>131.24830300000002</v>
      </c>
      <c r="G1624" s="5">
        <v>3</v>
      </c>
      <c r="H1624">
        <v>149.780709</v>
      </c>
      <c r="I1624" s="3">
        <v>4</v>
      </c>
      <c r="P1624">
        <v>3</v>
      </c>
      <c r="Q1624" t="str">
        <f t="shared" si="26"/>
        <v>134</v>
      </c>
    </row>
    <row r="1625" spans="1:17" x14ac:dyDescent="0.25">
      <c r="A1625">
        <v>1723</v>
      </c>
      <c r="B1625">
        <v>157.77264600000001</v>
      </c>
      <c r="C1625" s="4">
        <v>1</v>
      </c>
      <c r="H1625">
        <v>149.780709</v>
      </c>
      <c r="I1625" s="3">
        <v>4</v>
      </c>
      <c r="P1625">
        <v>2</v>
      </c>
      <c r="Q1625" t="str">
        <f t="shared" si="26"/>
        <v>14</v>
      </c>
    </row>
    <row r="1626" spans="1:17" x14ac:dyDescent="0.25">
      <c r="A1626">
        <v>1724</v>
      </c>
      <c r="B1626">
        <v>157.77264600000001</v>
      </c>
      <c r="C1626" s="4">
        <v>1</v>
      </c>
      <c r="H1626">
        <v>149.780709</v>
      </c>
      <c r="I1626" s="3">
        <v>4</v>
      </c>
      <c r="P1626">
        <v>2</v>
      </c>
      <c r="Q1626" t="str">
        <f t="shared" si="26"/>
        <v>14</v>
      </c>
    </row>
    <row r="1627" spans="1:17" x14ac:dyDescent="0.25">
      <c r="A1627">
        <v>1725</v>
      </c>
      <c r="B1627">
        <v>157.77264600000001</v>
      </c>
      <c r="C1627" s="4">
        <v>1</v>
      </c>
      <c r="H1627">
        <v>149.780709</v>
      </c>
      <c r="I1627" s="3">
        <v>4</v>
      </c>
      <c r="P1627">
        <v>2</v>
      </c>
      <c r="Q1627" t="str">
        <f t="shared" si="26"/>
        <v>14</v>
      </c>
    </row>
    <row r="1628" spans="1:17" x14ac:dyDescent="0.25">
      <c r="A1628">
        <v>1726</v>
      </c>
      <c r="B1628">
        <v>157.77264600000001</v>
      </c>
      <c r="C1628" s="4">
        <v>1</v>
      </c>
      <c r="H1628">
        <v>149.780709</v>
      </c>
      <c r="I1628" s="3">
        <v>4</v>
      </c>
      <c r="P1628">
        <v>2</v>
      </c>
      <c r="Q1628" t="str">
        <f t="shared" si="26"/>
        <v>14</v>
      </c>
    </row>
    <row r="1629" spans="1:17" x14ac:dyDescent="0.25">
      <c r="A1629">
        <v>1727</v>
      </c>
      <c r="B1629">
        <v>157.77264600000001</v>
      </c>
      <c r="C1629" s="4">
        <v>1</v>
      </c>
      <c r="H1629">
        <v>149.780709</v>
      </c>
      <c r="I1629" s="3">
        <v>4</v>
      </c>
      <c r="P1629">
        <v>2</v>
      </c>
      <c r="Q1629" t="str">
        <f t="shared" si="26"/>
        <v>14</v>
      </c>
    </row>
    <row r="1630" spans="1:17" x14ac:dyDescent="0.25">
      <c r="A1630">
        <v>1728</v>
      </c>
      <c r="B1630">
        <v>157.77264600000001</v>
      </c>
      <c r="C1630" s="4">
        <v>1</v>
      </c>
      <c r="H1630">
        <v>149.780709</v>
      </c>
      <c r="I1630" s="3">
        <v>4</v>
      </c>
      <c r="P1630">
        <v>2</v>
      </c>
      <c r="Q1630" t="str">
        <f t="shared" si="26"/>
        <v>14</v>
      </c>
    </row>
    <row r="1631" spans="1:17" x14ac:dyDescent="0.25">
      <c r="A1631">
        <v>1729</v>
      </c>
      <c r="B1631">
        <v>157.77264600000001</v>
      </c>
      <c r="C1631" s="4">
        <v>1</v>
      </c>
      <c r="H1631">
        <v>149.780709</v>
      </c>
      <c r="I1631" s="3">
        <v>4</v>
      </c>
      <c r="P1631">
        <v>2</v>
      </c>
      <c r="Q1631" t="str">
        <f t="shared" si="26"/>
        <v>14</v>
      </c>
    </row>
    <row r="1632" spans="1:17" x14ac:dyDescent="0.25">
      <c r="A1632">
        <v>1730</v>
      </c>
      <c r="B1632">
        <v>157.77264600000001</v>
      </c>
      <c r="C1632" s="4">
        <v>1</v>
      </c>
      <c r="H1632">
        <v>149.780709</v>
      </c>
      <c r="I1632" s="3">
        <v>4</v>
      </c>
      <c r="P1632">
        <v>2</v>
      </c>
      <c r="Q1632" t="str">
        <f t="shared" si="26"/>
        <v>14</v>
      </c>
    </row>
    <row r="1633" spans="1:17" x14ac:dyDescent="0.25">
      <c r="A1633">
        <v>1731</v>
      </c>
      <c r="B1633">
        <v>157.77264600000001</v>
      </c>
      <c r="C1633" s="4">
        <v>1</v>
      </c>
      <c r="H1633">
        <v>149.780709</v>
      </c>
      <c r="I1633" s="3">
        <v>4</v>
      </c>
      <c r="P1633">
        <v>2</v>
      </c>
      <c r="Q1633" t="str">
        <f t="shared" si="26"/>
        <v>14</v>
      </c>
    </row>
    <row r="1634" spans="1:17" x14ac:dyDescent="0.25">
      <c r="A1634">
        <v>1732</v>
      </c>
      <c r="B1634">
        <v>157.77264600000001</v>
      </c>
      <c r="C1634" s="4">
        <v>1</v>
      </c>
      <c r="H1634">
        <v>149.780709</v>
      </c>
      <c r="I1634" s="3">
        <v>4</v>
      </c>
      <c r="P1634">
        <v>2</v>
      </c>
      <c r="Q1634" t="str">
        <f t="shared" si="26"/>
        <v>14</v>
      </c>
    </row>
    <row r="1635" spans="1:17" x14ac:dyDescent="0.25">
      <c r="A1635">
        <v>1733</v>
      </c>
      <c r="B1635">
        <v>157.77264600000001</v>
      </c>
      <c r="C1635" s="4">
        <v>1</v>
      </c>
      <c r="H1635">
        <v>149.780709</v>
      </c>
      <c r="I1635" s="3">
        <v>4</v>
      </c>
      <c r="P1635">
        <v>2</v>
      </c>
      <c r="Q1635" t="str">
        <f t="shared" si="26"/>
        <v>14</v>
      </c>
    </row>
    <row r="1636" spans="1:17" x14ac:dyDescent="0.25">
      <c r="A1636">
        <v>1734</v>
      </c>
      <c r="B1636">
        <v>157.760884</v>
      </c>
      <c r="C1636" s="4">
        <v>1</v>
      </c>
      <c r="D1636">
        <v>164.092524</v>
      </c>
      <c r="E1636" s="2">
        <v>2</v>
      </c>
      <c r="H1636">
        <v>149.780709</v>
      </c>
      <c r="I1636" s="3">
        <v>4</v>
      </c>
      <c r="P1636">
        <v>3</v>
      </c>
      <c r="Q1636" t="str">
        <f t="shared" si="26"/>
        <v>124</v>
      </c>
    </row>
    <row r="1637" spans="1:17" x14ac:dyDescent="0.25">
      <c r="A1637">
        <v>1735</v>
      </c>
      <c r="D1637">
        <v>164.13215099999999</v>
      </c>
      <c r="E1637" s="2">
        <v>2</v>
      </c>
      <c r="H1637">
        <v>149.780709</v>
      </c>
      <c r="I1637" s="3">
        <v>4</v>
      </c>
      <c r="P1637">
        <v>2</v>
      </c>
      <c r="Q1637" t="str">
        <f t="shared" si="26"/>
        <v>24</v>
      </c>
    </row>
    <row r="1638" spans="1:17" x14ac:dyDescent="0.25">
      <c r="A1638">
        <v>1736</v>
      </c>
      <c r="D1638">
        <v>164.13215099999999</v>
      </c>
      <c r="E1638" s="2">
        <v>2</v>
      </c>
      <c r="H1638">
        <v>149.780709</v>
      </c>
      <c r="I1638" s="3">
        <v>4</v>
      </c>
      <c r="P1638">
        <v>2</v>
      </c>
      <c r="Q1638" t="str">
        <f t="shared" si="26"/>
        <v>24</v>
      </c>
    </row>
    <row r="1639" spans="1:17" x14ac:dyDescent="0.25">
      <c r="A1639">
        <v>1737</v>
      </c>
      <c r="D1639">
        <v>164.13215099999999</v>
      </c>
      <c r="E1639" s="2">
        <v>2</v>
      </c>
      <c r="F1639">
        <v>155.389498</v>
      </c>
      <c r="G1639" s="5">
        <v>3</v>
      </c>
      <c r="H1639">
        <v>149.780709</v>
      </c>
      <c r="I1639" s="3">
        <v>4</v>
      </c>
      <c r="P1639">
        <v>3</v>
      </c>
      <c r="Q1639" t="str">
        <f t="shared" si="26"/>
        <v>234</v>
      </c>
    </row>
    <row r="1640" spans="1:17" x14ac:dyDescent="0.25">
      <c r="A1640">
        <v>1738</v>
      </c>
      <c r="D1640">
        <v>164.13215099999999</v>
      </c>
      <c r="E1640" s="2">
        <v>2</v>
      </c>
      <c r="F1640">
        <v>155.424533</v>
      </c>
      <c r="G1640" s="5">
        <v>3</v>
      </c>
      <c r="H1640">
        <v>149.780709</v>
      </c>
      <c r="I1640" s="3">
        <v>4</v>
      </c>
      <c r="P1640">
        <v>3</v>
      </c>
      <c r="Q1640" t="str">
        <f t="shared" si="26"/>
        <v>234</v>
      </c>
    </row>
    <row r="1641" spans="1:17" x14ac:dyDescent="0.25">
      <c r="A1641">
        <v>1739</v>
      </c>
      <c r="D1641">
        <v>164.13215099999999</v>
      </c>
      <c r="E1641" s="2">
        <v>2</v>
      </c>
      <c r="F1641">
        <v>155.424533</v>
      </c>
      <c r="G1641" s="5">
        <v>3</v>
      </c>
      <c r="P1641">
        <v>2</v>
      </c>
      <c r="Q1641" t="str">
        <f t="shared" si="26"/>
        <v>23</v>
      </c>
    </row>
    <row r="1642" spans="1:17" x14ac:dyDescent="0.25">
      <c r="A1642">
        <v>1740</v>
      </c>
      <c r="D1642">
        <v>164.13215099999999</v>
      </c>
      <c r="E1642" s="2">
        <v>2</v>
      </c>
      <c r="F1642">
        <v>155.424533</v>
      </c>
      <c r="G1642" s="5">
        <v>3</v>
      </c>
      <c r="P1642">
        <v>2</v>
      </c>
      <c r="Q1642" t="str">
        <f t="shared" si="26"/>
        <v>23</v>
      </c>
    </row>
    <row r="1643" spans="1:17" x14ac:dyDescent="0.25">
      <c r="A1643">
        <v>1741</v>
      </c>
      <c r="D1643">
        <v>164.13215099999999</v>
      </c>
      <c r="E1643" s="2">
        <v>2</v>
      </c>
      <c r="F1643">
        <v>155.424533</v>
      </c>
      <c r="G1643" s="5">
        <v>3</v>
      </c>
      <c r="P1643">
        <v>2</v>
      </c>
      <c r="Q1643" t="str">
        <f t="shared" si="26"/>
        <v>23</v>
      </c>
    </row>
    <row r="1644" spans="1:17" x14ac:dyDescent="0.25">
      <c r="A1644">
        <v>1742</v>
      </c>
      <c r="D1644">
        <v>164.13215099999999</v>
      </c>
      <c r="E1644" s="2">
        <v>2</v>
      </c>
      <c r="F1644">
        <v>155.424533</v>
      </c>
      <c r="G1644" s="5">
        <v>3</v>
      </c>
      <c r="P1644">
        <v>2</v>
      </c>
      <c r="Q1644" t="str">
        <f t="shared" si="26"/>
        <v>23</v>
      </c>
    </row>
    <row r="1645" spans="1:17" x14ac:dyDescent="0.25">
      <c r="A1645">
        <v>1743</v>
      </c>
      <c r="D1645">
        <v>164.13215099999999</v>
      </c>
      <c r="E1645" s="2">
        <v>2</v>
      </c>
      <c r="F1645">
        <v>155.424533</v>
      </c>
      <c r="G1645" s="5">
        <v>3</v>
      </c>
      <c r="P1645">
        <v>2</v>
      </c>
      <c r="Q1645" t="str">
        <f t="shared" si="26"/>
        <v>23</v>
      </c>
    </row>
    <row r="1646" spans="1:17" x14ac:dyDescent="0.25">
      <c r="A1646">
        <v>1744</v>
      </c>
      <c r="D1646">
        <v>164.13215099999999</v>
      </c>
      <c r="E1646" s="2">
        <v>2</v>
      </c>
      <c r="F1646">
        <v>155.424533</v>
      </c>
      <c r="G1646" s="5">
        <v>3</v>
      </c>
      <c r="P1646">
        <v>2</v>
      </c>
      <c r="Q1646" t="str">
        <f t="shared" si="26"/>
        <v>23</v>
      </c>
    </row>
    <row r="1647" spans="1:17" x14ac:dyDescent="0.25">
      <c r="A1647">
        <v>1745</v>
      </c>
      <c r="D1647">
        <v>164.13215099999999</v>
      </c>
      <c r="E1647" s="2">
        <v>2</v>
      </c>
      <c r="F1647">
        <v>155.424533</v>
      </c>
      <c r="G1647" s="5">
        <v>3</v>
      </c>
      <c r="P1647">
        <v>2</v>
      </c>
      <c r="Q1647" t="str">
        <f t="shared" si="26"/>
        <v>23</v>
      </c>
    </row>
    <row r="1648" spans="1:17" x14ac:dyDescent="0.25">
      <c r="A1648">
        <v>1746</v>
      </c>
      <c r="D1648">
        <v>164.13215099999999</v>
      </c>
      <c r="E1648" s="2">
        <v>2</v>
      </c>
      <c r="F1648">
        <v>155.424533</v>
      </c>
      <c r="G1648" s="5">
        <v>3</v>
      </c>
      <c r="P1648">
        <v>2</v>
      </c>
      <c r="Q1648" t="str">
        <f t="shared" si="26"/>
        <v>23</v>
      </c>
    </row>
    <row r="1649" spans="1:17" x14ac:dyDescent="0.25">
      <c r="A1649">
        <v>1747</v>
      </c>
      <c r="D1649">
        <v>164.13215099999999</v>
      </c>
      <c r="E1649" s="2">
        <v>2</v>
      </c>
      <c r="F1649">
        <v>155.424533</v>
      </c>
      <c r="G1649" s="5">
        <v>3</v>
      </c>
      <c r="P1649">
        <v>2</v>
      </c>
      <c r="Q1649" t="str">
        <f t="shared" si="26"/>
        <v>23</v>
      </c>
    </row>
    <row r="1650" spans="1:17" x14ac:dyDescent="0.25">
      <c r="A1650">
        <v>1748</v>
      </c>
      <c r="D1650">
        <v>164.092524</v>
      </c>
      <c r="E1650" s="2">
        <v>2</v>
      </c>
      <c r="F1650">
        <v>155.389498</v>
      </c>
      <c r="G1650" s="5">
        <v>3</v>
      </c>
      <c r="P1650">
        <v>2</v>
      </c>
      <c r="Q1650" t="str">
        <f t="shared" si="26"/>
        <v>23</v>
      </c>
    </row>
    <row r="1651" spans="1:17" x14ac:dyDescent="0.25">
      <c r="A1651">
        <v>1749</v>
      </c>
      <c r="B1651">
        <v>171.871781</v>
      </c>
      <c r="C1651" s="4">
        <v>1</v>
      </c>
      <c r="H1651">
        <v>161.40315100000001</v>
      </c>
      <c r="I1651" s="3">
        <v>4</v>
      </c>
      <c r="P1651">
        <v>2</v>
      </c>
      <c r="Q1651" t="str">
        <f t="shared" si="26"/>
        <v>14</v>
      </c>
    </row>
    <row r="1652" spans="1:17" x14ac:dyDescent="0.25">
      <c r="A1652">
        <v>1750</v>
      </c>
      <c r="B1652">
        <v>171.91029800000001</v>
      </c>
      <c r="C1652" s="4">
        <v>1</v>
      </c>
      <c r="H1652">
        <v>161.441619</v>
      </c>
      <c r="I1652" s="3">
        <v>4</v>
      </c>
      <c r="P1652">
        <v>2</v>
      </c>
      <c r="Q1652" t="str">
        <f t="shared" si="26"/>
        <v>14</v>
      </c>
    </row>
    <row r="1653" spans="1:17" x14ac:dyDescent="0.25">
      <c r="A1653">
        <v>1751</v>
      </c>
      <c r="B1653">
        <v>171.91029800000001</v>
      </c>
      <c r="C1653" s="4">
        <v>1</v>
      </c>
      <c r="H1653">
        <v>161.441619</v>
      </c>
      <c r="I1653" s="3">
        <v>4</v>
      </c>
      <c r="P1653">
        <v>2</v>
      </c>
      <c r="Q1653" t="str">
        <f t="shared" si="26"/>
        <v>14</v>
      </c>
    </row>
    <row r="1654" spans="1:17" x14ac:dyDescent="0.25">
      <c r="A1654">
        <v>1752</v>
      </c>
      <c r="B1654">
        <v>171.91029800000001</v>
      </c>
      <c r="C1654" s="4">
        <v>1</v>
      </c>
      <c r="H1654">
        <v>161.441619</v>
      </c>
      <c r="I1654" s="3">
        <v>4</v>
      </c>
      <c r="P1654">
        <v>2</v>
      </c>
      <c r="Q1654" t="str">
        <f t="shared" si="26"/>
        <v>14</v>
      </c>
    </row>
    <row r="1655" spans="1:17" x14ac:dyDescent="0.25">
      <c r="A1655">
        <v>1753</v>
      </c>
      <c r="B1655">
        <v>171.91029800000001</v>
      </c>
      <c r="C1655" s="4">
        <v>1</v>
      </c>
      <c r="H1655">
        <v>161.441619</v>
      </c>
      <c r="I1655" s="3">
        <v>4</v>
      </c>
      <c r="P1655">
        <v>2</v>
      </c>
      <c r="Q1655" t="str">
        <f t="shared" si="26"/>
        <v>14</v>
      </c>
    </row>
    <row r="1656" spans="1:17" x14ac:dyDescent="0.25">
      <c r="A1656">
        <v>1754</v>
      </c>
      <c r="B1656">
        <v>171.91029800000001</v>
      </c>
      <c r="C1656" s="4">
        <v>1</v>
      </c>
      <c r="H1656">
        <v>161.441619</v>
      </c>
      <c r="I1656" s="3">
        <v>4</v>
      </c>
      <c r="P1656">
        <v>2</v>
      </c>
      <c r="Q1656" t="str">
        <f t="shared" si="26"/>
        <v>14</v>
      </c>
    </row>
    <row r="1657" spans="1:17" x14ac:dyDescent="0.25">
      <c r="A1657">
        <v>1755</v>
      </c>
      <c r="B1657">
        <v>171.91029800000001</v>
      </c>
      <c r="C1657" s="4">
        <v>1</v>
      </c>
      <c r="H1657">
        <v>161.441619</v>
      </c>
      <c r="I1657" s="3">
        <v>4</v>
      </c>
      <c r="P1657">
        <v>2</v>
      </c>
      <c r="Q1657" t="str">
        <f t="shared" si="26"/>
        <v>14</v>
      </c>
    </row>
    <row r="1658" spans="1:17" x14ac:dyDescent="0.25">
      <c r="A1658">
        <v>1756</v>
      </c>
      <c r="B1658">
        <v>171.91029800000001</v>
      </c>
      <c r="C1658" s="4">
        <v>1</v>
      </c>
      <c r="H1658">
        <v>161.441619</v>
      </c>
      <c r="I1658" s="3">
        <v>4</v>
      </c>
      <c r="P1658">
        <v>2</v>
      </c>
      <c r="Q1658" t="str">
        <f t="shared" si="26"/>
        <v>14</v>
      </c>
    </row>
    <row r="1659" spans="1:17" x14ac:dyDescent="0.25">
      <c r="A1659">
        <v>1757</v>
      </c>
      <c r="B1659">
        <v>171.91029800000001</v>
      </c>
      <c r="C1659" s="4">
        <v>1</v>
      </c>
      <c r="H1659">
        <v>161.441619</v>
      </c>
      <c r="I1659" s="3">
        <v>4</v>
      </c>
      <c r="P1659">
        <v>2</v>
      </c>
      <c r="Q1659" t="str">
        <f t="shared" si="26"/>
        <v>14</v>
      </c>
    </row>
    <row r="1660" spans="1:17" x14ac:dyDescent="0.25">
      <c r="A1660">
        <v>1758</v>
      </c>
      <c r="B1660">
        <v>171.91029800000001</v>
      </c>
      <c r="C1660" s="4">
        <v>1</v>
      </c>
      <c r="H1660">
        <v>161.441619</v>
      </c>
      <c r="I1660" s="3">
        <v>4</v>
      </c>
      <c r="P1660">
        <v>2</v>
      </c>
      <c r="Q1660" t="str">
        <f t="shared" si="26"/>
        <v>14</v>
      </c>
    </row>
    <row r="1661" spans="1:17" x14ac:dyDescent="0.25">
      <c r="A1661">
        <v>1759</v>
      </c>
      <c r="B1661">
        <v>171.91029800000001</v>
      </c>
      <c r="C1661" s="4">
        <v>1</v>
      </c>
      <c r="H1661">
        <v>161.441619</v>
      </c>
      <c r="I1661" s="3">
        <v>4</v>
      </c>
      <c r="P1661">
        <v>2</v>
      </c>
      <c r="Q1661" t="str">
        <f t="shared" si="26"/>
        <v>14</v>
      </c>
    </row>
    <row r="1662" spans="1:17" x14ac:dyDescent="0.25">
      <c r="A1662">
        <v>1760</v>
      </c>
      <c r="B1662">
        <v>171.91029800000001</v>
      </c>
      <c r="C1662" s="4">
        <v>1</v>
      </c>
      <c r="H1662">
        <v>161.441619</v>
      </c>
      <c r="I1662" s="3">
        <v>4</v>
      </c>
      <c r="P1662">
        <v>2</v>
      </c>
      <c r="Q1662" t="str">
        <f t="shared" si="26"/>
        <v>14</v>
      </c>
    </row>
    <row r="1663" spans="1:17" x14ac:dyDescent="0.25">
      <c r="A1663">
        <v>1761</v>
      </c>
      <c r="B1663">
        <v>171.91029800000001</v>
      </c>
      <c r="C1663" s="4">
        <v>1</v>
      </c>
      <c r="D1663">
        <v>179.63029</v>
      </c>
      <c r="E1663" s="2">
        <v>2</v>
      </c>
      <c r="H1663">
        <v>161.441619</v>
      </c>
      <c r="I1663" s="3">
        <v>4</v>
      </c>
      <c r="P1663">
        <v>3</v>
      </c>
      <c r="Q1663" t="str">
        <f t="shared" si="26"/>
        <v>124</v>
      </c>
    </row>
    <row r="1664" spans="1:17" x14ac:dyDescent="0.25">
      <c r="A1664">
        <v>1762</v>
      </c>
      <c r="B1664">
        <v>171.871781</v>
      </c>
      <c r="C1664" s="4">
        <v>1</v>
      </c>
      <c r="D1664">
        <v>179.688445</v>
      </c>
      <c r="E1664" s="2">
        <v>2</v>
      </c>
      <c r="H1664">
        <v>161.441619</v>
      </c>
      <c r="I1664" s="3">
        <v>4</v>
      </c>
      <c r="P1664">
        <v>3</v>
      </c>
      <c r="Q1664" t="str">
        <f t="shared" si="26"/>
        <v>124</v>
      </c>
    </row>
    <row r="1665" spans="1:17" x14ac:dyDescent="0.25">
      <c r="A1665">
        <v>1763</v>
      </c>
      <c r="D1665">
        <v>179.688445</v>
      </c>
      <c r="E1665" s="2">
        <v>2</v>
      </c>
      <c r="H1665">
        <v>161.40315100000001</v>
      </c>
      <c r="I1665" s="3">
        <v>4</v>
      </c>
      <c r="P1665">
        <v>2</v>
      </c>
      <c r="Q1665" t="str">
        <f t="shared" si="26"/>
        <v>24</v>
      </c>
    </row>
    <row r="1666" spans="1:17" x14ac:dyDescent="0.25">
      <c r="A1666">
        <v>1764</v>
      </c>
      <c r="D1666">
        <v>179.688445</v>
      </c>
      <c r="E1666" s="2">
        <v>2</v>
      </c>
      <c r="F1666">
        <v>168.595406</v>
      </c>
      <c r="G1666" s="5">
        <v>3</v>
      </c>
      <c r="H1666">
        <v>161.40315100000001</v>
      </c>
      <c r="I1666" s="3">
        <v>4</v>
      </c>
      <c r="P1666">
        <v>3</v>
      </c>
      <c r="Q1666" t="str">
        <f t="shared" ref="Q1666:Q1729" si="27">CONCATENATE(C1666,E1666,G1666,I1666)</f>
        <v>234</v>
      </c>
    </row>
    <row r="1667" spans="1:17" x14ac:dyDescent="0.25">
      <c r="A1667">
        <v>1765</v>
      </c>
      <c r="D1667">
        <v>179.688445</v>
      </c>
      <c r="E1667" s="2">
        <v>2</v>
      </c>
      <c r="F1667">
        <v>168.63271</v>
      </c>
      <c r="G1667" s="5">
        <v>3</v>
      </c>
      <c r="P1667">
        <v>2</v>
      </c>
      <c r="Q1667" t="str">
        <f t="shared" si="27"/>
        <v>23</v>
      </c>
    </row>
    <row r="1668" spans="1:17" x14ac:dyDescent="0.25">
      <c r="A1668">
        <v>1766</v>
      </c>
      <c r="D1668">
        <v>179.688445</v>
      </c>
      <c r="E1668" s="2">
        <v>2</v>
      </c>
      <c r="F1668">
        <v>168.63271</v>
      </c>
      <c r="G1668" s="5">
        <v>3</v>
      </c>
      <c r="P1668">
        <v>2</v>
      </c>
      <c r="Q1668" t="str">
        <f t="shared" si="27"/>
        <v>23</v>
      </c>
    </row>
    <row r="1669" spans="1:17" x14ac:dyDescent="0.25">
      <c r="A1669">
        <v>1767</v>
      </c>
      <c r="D1669">
        <v>179.688445</v>
      </c>
      <c r="E1669" s="2">
        <v>2</v>
      </c>
      <c r="F1669">
        <v>168.63271</v>
      </c>
      <c r="G1669" s="5">
        <v>3</v>
      </c>
      <c r="P1669">
        <v>2</v>
      </c>
      <c r="Q1669" t="str">
        <f t="shared" si="27"/>
        <v>23</v>
      </c>
    </row>
    <row r="1670" spans="1:17" x14ac:dyDescent="0.25">
      <c r="A1670">
        <v>1768</v>
      </c>
      <c r="D1670">
        <v>179.688445</v>
      </c>
      <c r="E1670" s="2">
        <v>2</v>
      </c>
      <c r="F1670">
        <v>168.63271</v>
      </c>
      <c r="G1670" s="5">
        <v>3</v>
      </c>
      <c r="P1670">
        <v>2</v>
      </c>
      <c r="Q1670" t="str">
        <f t="shared" si="27"/>
        <v>23</v>
      </c>
    </row>
    <row r="1671" spans="1:17" x14ac:dyDescent="0.25">
      <c r="A1671">
        <v>1769</v>
      </c>
      <c r="D1671">
        <v>179.688445</v>
      </c>
      <c r="E1671" s="2">
        <v>2</v>
      </c>
      <c r="F1671">
        <v>168.63271</v>
      </c>
      <c r="G1671" s="5">
        <v>3</v>
      </c>
      <c r="P1671">
        <v>2</v>
      </c>
      <c r="Q1671" t="str">
        <f t="shared" si="27"/>
        <v>23</v>
      </c>
    </row>
    <row r="1672" spans="1:17" x14ac:dyDescent="0.25">
      <c r="A1672">
        <v>1770</v>
      </c>
      <c r="D1672">
        <v>179.688445</v>
      </c>
      <c r="E1672" s="2">
        <v>2</v>
      </c>
      <c r="F1672">
        <v>168.63271</v>
      </c>
      <c r="G1672" s="5">
        <v>3</v>
      </c>
      <c r="P1672">
        <v>2</v>
      </c>
      <c r="Q1672" t="str">
        <f t="shared" si="27"/>
        <v>23</v>
      </c>
    </row>
    <row r="1673" spans="1:17" x14ac:dyDescent="0.25">
      <c r="A1673">
        <v>1771</v>
      </c>
      <c r="D1673">
        <v>179.688445</v>
      </c>
      <c r="E1673" s="2">
        <v>2</v>
      </c>
      <c r="F1673">
        <v>168.63271</v>
      </c>
      <c r="G1673" s="5">
        <v>3</v>
      </c>
      <c r="P1673">
        <v>2</v>
      </c>
      <c r="Q1673" t="str">
        <f t="shared" si="27"/>
        <v>23</v>
      </c>
    </row>
    <row r="1674" spans="1:17" x14ac:dyDescent="0.25">
      <c r="A1674">
        <v>1772</v>
      </c>
      <c r="D1674">
        <v>179.688445</v>
      </c>
      <c r="E1674" s="2">
        <v>2</v>
      </c>
      <c r="F1674">
        <v>168.63271</v>
      </c>
      <c r="G1674" s="5">
        <v>3</v>
      </c>
      <c r="P1674">
        <v>2</v>
      </c>
      <c r="Q1674" t="str">
        <f t="shared" si="27"/>
        <v>23</v>
      </c>
    </row>
    <row r="1675" spans="1:17" x14ac:dyDescent="0.25">
      <c r="A1675">
        <v>1773</v>
      </c>
      <c r="D1675">
        <v>179.688445</v>
      </c>
      <c r="E1675" s="2">
        <v>2</v>
      </c>
      <c r="F1675">
        <v>168.63271</v>
      </c>
      <c r="G1675" s="5">
        <v>3</v>
      </c>
      <c r="P1675">
        <v>2</v>
      </c>
      <c r="Q1675" t="str">
        <f t="shared" si="27"/>
        <v>23</v>
      </c>
    </row>
    <row r="1676" spans="1:17" x14ac:dyDescent="0.25">
      <c r="A1676">
        <v>1774</v>
      </c>
      <c r="D1676">
        <v>179.688445</v>
      </c>
      <c r="E1676" s="2">
        <v>2</v>
      </c>
      <c r="F1676">
        <v>168.63271</v>
      </c>
      <c r="G1676" s="5">
        <v>3</v>
      </c>
      <c r="P1676">
        <v>2</v>
      </c>
      <c r="Q1676" t="str">
        <f t="shared" si="27"/>
        <v>23</v>
      </c>
    </row>
    <row r="1677" spans="1:17" x14ac:dyDescent="0.25">
      <c r="A1677">
        <v>1775</v>
      </c>
      <c r="B1677">
        <v>187.97186500000001</v>
      </c>
      <c r="C1677" s="4">
        <v>1</v>
      </c>
      <c r="D1677">
        <v>179.63029</v>
      </c>
      <c r="E1677" s="2">
        <v>2</v>
      </c>
      <c r="F1677">
        <v>168.63271</v>
      </c>
      <c r="G1677" s="5">
        <v>3</v>
      </c>
      <c r="P1677">
        <v>3</v>
      </c>
      <c r="Q1677" t="str">
        <f t="shared" si="27"/>
        <v>123</v>
      </c>
    </row>
    <row r="1678" spans="1:17" x14ac:dyDescent="0.25">
      <c r="A1678">
        <v>1776</v>
      </c>
      <c r="B1678">
        <v>188.004729</v>
      </c>
      <c r="C1678" s="4">
        <v>1</v>
      </c>
      <c r="F1678">
        <v>168.595406</v>
      </c>
      <c r="G1678" s="5">
        <v>3</v>
      </c>
      <c r="P1678">
        <v>2</v>
      </c>
      <c r="Q1678" t="str">
        <f t="shared" si="27"/>
        <v>13</v>
      </c>
    </row>
    <row r="1679" spans="1:17" x14ac:dyDescent="0.25">
      <c r="A1679">
        <v>1777</v>
      </c>
      <c r="B1679">
        <v>188.004729</v>
      </c>
      <c r="C1679" s="4">
        <v>1</v>
      </c>
      <c r="H1679">
        <v>176.84823499999999</v>
      </c>
      <c r="I1679" s="3">
        <v>4</v>
      </c>
      <c r="P1679">
        <v>2</v>
      </c>
      <c r="Q1679" t="str">
        <f t="shared" si="27"/>
        <v>14</v>
      </c>
    </row>
    <row r="1680" spans="1:17" x14ac:dyDescent="0.25">
      <c r="A1680">
        <v>1778</v>
      </c>
      <c r="B1680">
        <v>188.004729</v>
      </c>
      <c r="C1680" s="4">
        <v>1</v>
      </c>
      <c r="H1680">
        <v>176.84823499999999</v>
      </c>
      <c r="I1680" s="3">
        <v>4</v>
      </c>
      <c r="P1680">
        <v>2</v>
      </c>
      <c r="Q1680" t="str">
        <f t="shared" si="27"/>
        <v>14</v>
      </c>
    </row>
    <row r="1681" spans="1:17" x14ac:dyDescent="0.25">
      <c r="A1681">
        <v>1779</v>
      </c>
      <c r="B1681">
        <v>188.004729</v>
      </c>
      <c r="C1681" s="4">
        <v>1</v>
      </c>
      <c r="H1681">
        <v>176.84823499999999</v>
      </c>
      <c r="I1681" s="3">
        <v>4</v>
      </c>
      <c r="P1681">
        <v>2</v>
      </c>
      <c r="Q1681" t="str">
        <f t="shared" si="27"/>
        <v>14</v>
      </c>
    </row>
    <row r="1682" spans="1:17" x14ac:dyDescent="0.25">
      <c r="A1682">
        <v>1780</v>
      </c>
      <c r="B1682">
        <v>188.004729</v>
      </c>
      <c r="C1682" s="4">
        <v>1</v>
      </c>
      <c r="H1682">
        <v>176.84823499999999</v>
      </c>
      <c r="I1682" s="3">
        <v>4</v>
      </c>
      <c r="P1682">
        <v>2</v>
      </c>
      <c r="Q1682" t="str">
        <f t="shared" si="27"/>
        <v>14</v>
      </c>
    </row>
    <row r="1683" spans="1:17" x14ac:dyDescent="0.25">
      <c r="A1683">
        <v>1781</v>
      </c>
      <c r="B1683">
        <v>188.004729</v>
      </c>
      <c r="C1683" s="4">
        <v>1</v>
      </c>
      <c r="H1683">
        <v>176.84823499999999</v>
      </c>
      <c r="I1683" s="3">
        <v>4</v>
      </c>
      <c r="P1683">
        <v>2</v>
      </c>
      <c r="Q1683" t="str">
        <f t="shared" si="27"/>
        <v>14</v>
      </c>
    </row>
    <row r="1684" spans="1:17" x14ac:dyDescent="0.25">
      <c r="A1684">
        <v>1782</v>
      </c>
      <c r="B1684">
        <v>188.004729</v>
      </c>
      <c r="C1684" s="4">
        <v>1</v>
      </c>
      <c r="H1684">
        <v>176.84823499999999</v>
      </c>
      <c r="I1684" s="3">
        <v>4</v>
      </c>
      <c r="P1684">
        <v>2</v>
      </c>
      <c r="Q1684" t="str">
        <f t="shared" si="27"/>
        <v>14</v>
      </c>
    </row>
    <row r="1685" spans="1:17" x14ac:dyDescent="0.25">
      <c r="A1685">
        <v>1783</v>
      </c>
      <c r="B1685">
        <v>188.004729</v>
      </c>
      <c r="C1685" s="4">
        <v>1</v>
      </c>
      <c r="H1685">
        <v>176.84823499999999</v>
      </c>
      <c r="I1685" s="3">
        <v>4</v>
      </c>
      <c r="P1685">
        <v>2</v>
      </c>
      <c r="Q1685" t="str">
        <f t="shared" si="27"/>
        <v>14</v>
      </c>
    </row>
    <row r="1686" spans="1:17" x14ac:dyDescent="0.25">
      <c r="A1686">
        <v>1784</v>
      </c>
      <c r="B1686">
        <v>188.004729</v>
      </c>
      <c r="C1686" s="4">
        <v>1</v>
      </c>
      <c r="H1686">
        <v>176.84823499999999</v>
      </c>
      <c r="I1686" s="3">
        <v>4</v>
      </c>
      <c r="P1686">
        <v>2</v>
      </c>
      <c r="Q1686" t="str">
        <f t="shared" si="27"/>
        <v>14</v>
      </c>
    </row>
    <row r="1687" spans="1:17" x14ac:dyDescent="0.25">
      <c r="A1687">
        <v>1785</v>
      </c>
      <c r="B1687">
        <v>188.004729</v>
      </c>
      <c r="C1687" s="4">
        <v>1</v>
      </c>
      <c r="H1687">
        <v>176.84823499999999</v>
      </c>
      <c r="I1687" s="3">
        <v>4</v>
      </c>
      <c r="P1687">
        <v>2</v>
      </c>
      <c r="Q1687" t="str">
        <f t="shared" si="27"/>
        <v>14</v>
      </c>
    </row>
    <row r="1688" spans="1:17" x14ac:dyDescent="0.25">
      <c r="A1688">
        <v>1786</v>
      </c>
      <c r="B1688">
        <v>188.004729</v>
      </c>
      <c r="C1688" s="4">
        <v>1</v>
      </c>
      <c r="H1688">
        <v>176.84823499999999</v>
      </c>
      <c r="I1688" s="3">
        <v>4</v>
      </c>
      <c r="P1688">
        <v>2</v>
      </c>
      <c r="Q1688" t="str">
        <f t="shared" si="27"/>
        <v>14</v>
      </c>
    </row>
    <row r="1689" spans="1:17" x14ac:dyDescent="0.25">
      <c r="A1689">
        <v>1787</v>
      </c>
      <c r="B1689">
        <v>188.004729</v>
      </c>
      <c r="C1689" s="4">
        <v>1</v>
      </c>
      <c r="H1689">
        <v>176.84823499999999</v>
      </c>
      <c r="I1689" s="3">
        <v>4</v>
      </c>
      <c r="P1689">
        <v>2</v>
      </c>
      <c r="Q1689" t="str">
        <f t="shared" si="27"/>
        <v>14</v>
      </c>
    </row>
    <row r="1690" spans="1:17" x14ac:dyDescent="0.25">
      <c r="A1690">
        <v>1788</v>
      </c>
      <c r="B1690">
        <v>188.004729</v>
      </c>
      <c r="C1690" s="4">
        <v>1</v>
      </c>
      <c r="D1690">
        <v>196.579375</v>
      </c>
      <c r="E1690" s="2">
        <v>2</v>
      </c>
      <c r="H1690">
        <v>176.84823499999999</v>
      </c>
      <c r="I1690" s="3">
        <v>4</v>
      </c>
      <c r="P1690">
        <v>3</v>
      </c>
      <c r="Q1690" t="str">
        <f t="shared" si="27"/>
        <v>124</v>
      </c>
    </row>
    <row r="1691" spans="1:17" x14ac:dyDescent="0.25">
      <c r="A1691">
        <v>1789</v>
      </c>
      <c r="B1691">
        <v>187.97186500000001</v>
      </c>
      <c r="C1691" s="4">
        <v>1</v>
      </c>
      <c r="D1691">
        <v>196.56554299999999</v>
      </c>
      <c r="E1691" s="2">
        <v>2</v>
      </c>
      <c r="H1691">
        <v>176.84823499999999</v>
      </c>
      <c r="I1691" s="3">
        <v>4</v>
      </c>
      <c r="P1691">
        <v>3</v>
      </c>
      <c r="Q1691" t="str">
        <f t="shared" si="27"/>
        <v>124</v>
      </c>
    </row>
    <row r="1692" spans="1:17" x14ac:dyDescent="0.25">
      <c r="A1692">
        <v>1790</v>
      </c>
      <c r="D1692">
        <v>196.56554299999999</v>
      </c>
      <c r="E1692" s="2">
        <v>2</v>
      </c>
      <c r="F1692">
        <v>184.190012</v>
      </c>
      <c r="G1692" s="5">
        <v>3</v>
      </c>
      <c r="H1692">
        <v>176.84823499999999</v>
      </c>
      <c r="I1692" s="3">
        <v>4</v>
      </c>
      <c r="P1692">
        <v>3</v>
      </c>
      <c r="Q1692" t="str">
        <f t="shared" si="27"/>
        <v>234</v>
      </c>
    </row>
    <row r="1693" spans="1:17" x14ac:dyDescent="0.25">
      <c r="A1693">
        <v>1791</v>
      </c>
      <c r="D1693">
        <v>196.56554299999999</v>
      </c>
      <c r="E1693" s="2">
        <v>2</v>
      </c>
      <c r="F1693">
        <v>184.28683699999999</v>
      </c>
      <c r="G1693" s="5">
        <v>3</v>
      </c>
      <c r="P1693">
        <v>2</v>
      </c>
      <c r="Q1693" t="str">
        <f t="shared" si="27"/>
        <v>23</v>
      </c>
    </row>
    <row r="1694" spans="1:17" x14ac:dyDescent="0.25">
      <c r="A1694">
        <v>1792</v>
      </c>
      <c r="D1694">
        <v>196.56554299999999</v>
      </c>
      <c r="E1694" s="2">
        <v>2</v>
      </c>
      <c r="F1694">
        <v>184.28683699999999</v>
      </c>
      <c r="G1694" s="5">
        <v>3</v>
      </c>
      <c r="P1694">
        <v>2</v>
      </c>
      <c r="Q1694" t="str">
        <f t="shared" si="27"/>
        <v>23</v>
      </c>
    </row>
    <row r="1695" spans="1:17" x14ac:dyDescent="0.25">
      <c r="A1695">
        <v>1793</v>
      </c>
      <c r="D1695">
        <v>196.56554299999999</v>
      </c>
      <c r="E1695" s="2">
        <v>2</v>
      </c>
      <c r="F1695">
        <v>184.28683699999999</v>
      </c>
      <c r="G1695" s="5">
        <v>3</v>
      </c>
      <c r="P1695">
        <v>2</v>
      </c>
      <c r="Q1695" t="str">
        <f t="shared" si="27"/>
        <v>23</v>
      </c>
    </row>
    <row r="1696" spans="1:17" x14ac:dyDescent="0.25">
      <c r="A1696">
        <v>1794</v>
      </c>
      <c r="D1696">
        <v>196.56554299999999</v>
      </c>
      <c r="E1696" s="2">
        <v>2</v>
      </c>
      <c r="F1696">
        <v>184.28683699999999</v>
      </c>
      <c r="G1696" s="5">
        <v>3</v>
      </c>
      <c r="P1696">
        <v>2</v>
      </c>
      <c r="Q1696" t="str">
        <f t="shared" si="27"/>
        <v>23</v>
      </c>
    </row>
    <row r="1697" spans="1:17" x14ac:dyDescent="0.25">
      <c r="A1697">
        <v>1795</v>
      </c>
      <c r="D1697">
        <v>196.56554299999999</v>
      </c>
      <c r="E1697" s="2">
        <v>2</v>
      </c>
      <c r="F1697">
        <v>184.28683699999999</v>
      </c>
      <c r="G1697" s="5">
        <v>3</v>
      </c>
      <c r="P1697">
        <v>2</v>
      </c>
      <c r="Q1697" t="str">
        <f t="shared" si="27"/>
        <v>23</v>
      </c>
    </row>
    <row r="1698" spans="1:17" x14ac:dyDescent="0.25">
      <c r="A1698">
        <v>1796</v>
      </c>
      <c r="D1698">
        <v>196.56554299999999</v>
      </c>
      <c r="E1698" s="2">
        <v>2</v>
      </c>
      <c r="F1698">
        <v>184.28683699999999</v>
      </c>
      <c r="G1698" s="5">
        <v>3</v>
      </c>
      <c r="P1698">
        <v>2</v>
      </c>
      <c r="Q1698" t="str">
        <f t="shared" si="27"/>
        <v>23</v>
      </c>
    </row>
    <row r="1699" spans="1:17" x14ac:dyDescent="0.25">
      <c r="A1699">
        <v>1797</v>
      </c>
      <c r="D1699">
        <v>196.56554299999999</v>
      </c>
      <c r="E1699" s="2">
        <v>2</v>
      </c>
      <c r="F1699">
        <v>184.28683699999999</v>
      </c>
      <c r="G1699" s="5">
        <v>3</v>
      </c>
      <c r="P1699">
        <v>2</v>
      </c>
      <c r="Q1699" t="str">
        <f t="shared" si="27"/>
        <v>23</v>
      </c>
    </row>
    <row r="1700" spans="1:17" x14ac:dyDescent="0.25">
      <c r="A1700">
        <v>1798</v>
      </c>
      <c r="D1700">
        <v>196.56554299999999</v>
      </c>
      <c r="E1700" s="2">
        <v>2</v>
      </c>
      <c r="F1700">
        <v>184.28683699999999</v>
      </c>
      <c r="G1700" s="5">
        <v>3</v>
      </c>
      <c r="P1700">
        <v>2</v>
      </c>
      <c r="Q1700" t="str">
        <f t="shared" si="27"/>
        <v>23</v>
      </c>
    </row>
    <row r="1701" spans="1:17" x14ac:dyDescent="0.25">
      <c r="A1701">
        <v>1799</v>
      </c>
      <c r="D1701">
        <v>196.56554299999999</v>
      </c>
      <c r="E1701" s="2">
        <v>2</v>
      </c>
      <c r="F1701">
        <v>184.28683699999999</v>
      </c>
      <c r="G1701" s="5">
        <v>3</v>
      </c>
      <c r="P1701">
        <v>2</v>
      </c>
      <c r="Q1701" t="str">
        <f t="shared" si="27"/>
        <v>23</v>
      </c>
    </row>
    <row r="1702" spans="1:17" x14ac:dyDescent="0.25">
      <c r="A1702">
        <v>1800</v>
      </c>
      <c r="D1702">
        <v>196.56554299999999</v>
      </c>
      <c r="E1702" s="2">
        <v>2</v>
      </c>
      <c r="F1702">
        <v>184.28683699999999</v>
      </c>
      <c r="G1702" s="5">
        <v>3</v>
      </c>
      <c r="P1702">
        <v>2</v>
      </c>
      <c r="Q1702" t="str">
        <f t="shared" si="27"/>
        <v>23</v>
      </c>
    </row>
    <row r="1703" spans="1:17" x14ac:dyDescent="0.25">
      <c r="A1703">
        <v>1801</v>
      </c>
      <c r="B1703">
        <v>203.94922500000001</v>
      </c>
      <c r="C1703" s="4">
        <v>1</v>
      </c>
      <c r="D1703">
        <v>196.56554299999999</v>
      </c>
      <c r="E1703" s="2">
        <v>2</v>
      </c>
      <c r="F1703">
        <v>184.28683699999999</v>
      </c>
      <c r="G1703" s="5">
        <v>3</v>
      </c>
      <c r="P1703">
        <v>3</v>
      </c>
      <c r="Q1703" t="str">
        <f t="shared" si="27"/>
        <v>123</v>
      </c>
    </row>
    <row r="1704" spans="1:17" x14ac:dyDescent="0.25">
      <c r="A1704">
        <v>1802</v>
      </c>
      <c r="B1704">
        <v>203.95235300000002</v>
      </c>
      <c r="C1704" s="4">
        <v>1</v>
      </c>
      <c r="D1704">
        <v>196.579375</v>
      </c>
      <c r="E1704" s="2">
        <v>2</v>
      </c>
      <c r="F1704">
        <v>184.20308900000001</v>
      </c>
      <c r="G1704" s="5">
        <v>3</v>
      </c>
      <c r="P1704">
        <v>3</v>
      </c>
      <c r="Q1704" t="str">
        <f t="shared" si="27"/>
        <v>123</v>
      </c>
    </row>
    <row r="1705" spans="1:17" x14ac:dyDescent="0.25">
      <c r="A1705">
        <v>1803</v>
      </c>
      <c r="B1705">
        <v>203.95235300000002</v>
      </c>
      <c r="C1705" s="4">
        <v>1</v>
      </c>
      <c r="F1705">
        <v>184.190012</v>
      </c>
      <c r="G1705" s="5">
        <v>3</v>
      </c>
      <c r="P1705">
        <v>2</v>
      </c>
      <c r="Q1705" t="str">
        <f t="shared" si="27"/>
        <v>13</v>
      </c>
    </row>
    <row r="1706" spans="1:17" x14ac:dyDescent="0.25">
      <c r="A1706">
        <v>1804</v>
      </c>
      <c r="B1706">
        <v>203.95235300000002</v>
      </c>
      <c r="C1706" s="4">
        <v>1</v>
      </c>
      <c r="P1706">
        <v>1</v>
      </c>
      <c r="Q1706" t="str">
        <f t="shared" si="27"/>
        <v>1</v>
      </c>
    </row>
    <row r="1707" spans="1:17" x14ac:dyDescent="0.25">
      <c r="A1707">
        <v>1805</v>
      </c>
      <c r="B1707">
        <v>203.95235300000002</v>
      </c>
      <c r="C1707" s="4">
        <v>1</v>
      </c>
      <c r="H1707">
        <v>193.62330900000001</v>
      </c>
      <c r="I1707" s="3">
        <v>4</v>
      </c>
      <c r="P1707">
        <v>2</v>
      </c>
      <c r="Q1707" t="str">
        <f t="shared" si="27"/>
        <v>14</v>
      </c>
    </row>
    <row r="1708" spans="1:17" x14ac:dyDescent="0.25">
      <c r="A1708">
        <v>1806</v>
      </c>
      <c r="B1708">
        <v>203.95235300000002</v>
      </c>
      <c r="C1708" s="4">
        <v>1</v>
      </c>
      <c r="H1708">
        <v>193.67934700000001</v>
      </c>
      <c r="I1708" s="3">
        <v>4</v>
      </c>
      <c r="P1708">
        <v>2</v>
      </c>
      <c r="Q1708" t="str">
        <f t="shared" si="27"/>
        <v>14</v>
      </c>
    </row>
    <row r="1709" spans="1:17" x14ac:dyDescent="0.25">
      <c r="A1709">
        <v>1807</v>
      </c>
      <c r="B1709">
        <v>203.95235300000002</v>
      </c>
      <c r="C1709" s="4">
        <v>1</v>
      </c>
      <c r="H1709">
        <v>193.67934700000001</v>
      </c>
      <c r="I1709" s="3">
        <v>4</v>
      </c>
      <c r="P1709">
        <v>2</v>
      </c>
      <c r="Q1709" t="str">
        <f t="shared" si="27"/>
        <v>14</v>
      </c>
    </row>
    <row r="1710" spans="1:17" x14ac:dyDescent="0.25">
      <c r="A1710">
        <v>1808</v>
      </c>
      <c r="B1710">
        <v>203.95235300000002</v>
      </c>
      <c r="C1710" s="4">
        <v>1</v>
      </c>
      <c r="H1710">
        <v>193.67934700000001</v>
      </c>
      <c r="I1710" s="3">
        <v>4</v>
      </c>
      <c r="P1710">
        <v>2</v>
      </c>
      <c r="Q1710" t="str">
        <f t="shared" si="27"/>
        <v>14</v>
      </c>
    </row>
    <row r="1711" spans="1:17" x14ac:dyDescent="0.25">
      <c r="A1711">
        <v>1809</v>
      </c>
      <c r="B1711">
        <v>203.95235300000002</v>
      </c>
      <c r="C1711" s="4">
        <v>1</v>
      </c>
      <c r="H1711">
        <v>193.67934700000001</v>
      </c>
      <c r="I1711" s="3">
        <v>4</v>
      </c>
      <c r="P1711">
        <v>2</v>
      </c>
      <c r="Q1711" t="str">
        <f t="shared" si="27"/>
        <v>14</v>
      </c>
    </row>
    <row r="1712" spans="1:17" x14ac:dyDescent="0.25">
      <c r="A1712">
        <v>1810</v>
      </c>
      <c r="B1712">
        <v>203.95235300000002</v>
      </c>
      <c r="C1712" s="4">
        <v>1</v>
      </c>
      <c r="H1712">
        <v>193.67934700000001</v>
      </c>
      <c r="I1712" s="3">
        <v>4</v>
      </c>
      <c r="P1712">
        <v>2</v>
      </c>
      <c r="Q1712" t="str">
        <f t="shared" si="27"/>
        <v>14</v>
      </c>
    </row>
    <row r="1713" spans="1:17" x14ac:dyDescent="0.25">
      <c r="A1713">
        <v>1811</v>
      </c>
      <c r="B1713">
        <v>203.95235300000002</v>
      </c>
      <c r="C1713" s="4">
        <v>1</v>
      </c>
      <c r="H1713">
        <v>193.67934700000001</v>
      </c>
      <c r="I1713" s="3">
        <v>4</v>
      </c>
      <c r="P1713">
        <v>2</v>
      </c>
      <c r="Q1713" t="str">
        <f t="shared" si="27"/>
        <v>14</v>
      </c>
    </row>
    <row r="1714" spans="1:17" x14ac:dyDescent="0.25">
      <c r="A1714">
        <v>1812</v>
      </c>
      <c r="B1714">
        <v>203.95235300000002</v>
      </c>
      <c r="C1714" s="4">
        <v>1</v>
      </c>
      <c r="H1714">
        <v>193.67934700000001</v>
      </c>
      <c r="I1714" s="3">
        <v>4</v>
      </c>
      <c r="P1714">
        <v>2</v>
      </c>
      <c r="Q1714" t="str">
        <f t="shared" si="27"/>
        <v>14</v>
      </c>
    </row>
    <row r="1715" spans="1:17" x14ac:dyDescent="0.25">
      <c r="A1715">
        <v>1813</v>
      </c>
      <c r="B1715">
        <v>203.95235300000002</v>
      </c>
      <c r="C1715" s="4">
        <v>1</v>
      </c>
      <c r="H1715">
        <v>193.67934700000001</v>
      </c>
      <c r="I1715" s="3">
        <v>4</v>
      </c>
      <c r="P1715">
        <v>2</v>
      </c>
      <c r="Q1715" t="str">
        <f t="shared" si="27"/>
        <v>14</v>
      </c>
    </row>
    <row r="1716" spans="1:17" x14ac:dyDescent="0.25">
      <c r="A1716">
        <v>1814</v>
      </c>
      <c r="B1716">
        <v>203.95235300000002</v>
      </c>
      <c r="C1716" s="4">
        <v>1</v>
      </c>
      <c r="H1716">
        <v>193.67934700000001</v>
      </c>
      <c r="I1716" s="3">
        <v>4</v>
      </c>
      <c r="P1716">
        <v>2</v>
      </c>
      <c r="Q1716" t="str">
        <f t="shared" si="27"/>
        <v>14</v>
      </c>
    </row>
    <row r="1717" spans="1:17" x14ac:dyDescent="0.25">
      <c r="A1717">
        <v>1815</v>
      </c>
      <c r="B1717">
        <v>203.94922500000001</v>
      </c>
      <c r="C1717" s="4">
        <v>1</v>
      </c>
      <c r="D1717">
        <v>213.11405300000001</v>
      </c>
      <c r="E1717" s="2">
        <v>2</v>
      </c>
      <c r="H1717">
        <v>193.67934700000001</v>
      </c>
      <c r="I1717" s="3">
        <v>4</v>
      </c>
      <c r="P1717">
        <v>3</v>
      </c>
      <c r="Q1717" t="str">
        <f t="shared" si="27"/>
        <v>124</v>
      </c>
    </row>
    <row r="1718" spans="1:17" x14ac:dyDescent="0.25">
      <c r="A1718">
        <v>1816</v>
      </c>
      <c r="B1718">
        <v>203.94922500000001</v>
      </c>
      <c r="C1718" s="4">
        <v>1</v>
      </c>
      <c r="D1718">
        <v>213.135727</v>
      </c>
      <c r="E1718" s="2">
        <v>2</v>
      </c>
      <c r="H1718">
        <v>193.67934700000001</v>
      </c>
      <c r="I1718" s="3">
        <v>4</v>
      </c>
      <c r="P1718">
        <v>3</v>
      </c>
      <c r="Q1718" t="str">
        <f t="shared" si="27"/>
        <v>124</v>
      </c>
    </row>
    <row r="1719" spans="1:17" x14ac:dyDescent="0.25">
      <c r="A1719">
        <v>1817</v>
      </c>
      <c r="D1719">
        <v>213.135727</v>
      </c>
      <c r="E1719" s="2">
        <v>2</v>
      </c>
      <c r="F1719">
        <v>201.44189299999999</v>
      </c>
      <c r="G1719" s="5">
        <v>3</v>
      </c>
      <c r="H1719">
        <v>193.67934700000001</v>
      </c>
      <c r="I1719" s="3">
        <v>4</v>
      </c>
      <c r="P1719">
        <v>3</v>
      </c>
      <c r="Q1719" t="str">
        <f t="shared" si="27"/>
        <v>234</v>
      </c>
    </row>
    <row r="1720" spans="1:17" x14ac:dyDescent="0.25">
      <c r="A1720">
        <v>1818</v>
      </c>
      <c r="D1720">
        <v>213.135727</v>
      </c>
      <c r="E1720" s="2">
        <v>2</v>
      </c>
      <c r="F1720">
        <v>201.55532299999999</v>
      </c>
      <c r="G1720" s="5">
        <v>3</v>
      </c>
      <c r="H1720">
        <v>193.62330900000001</v>
      </c>
      <c r="I1720" s="3">
        <v>4</v>
      </c>
      <c r="P1720">
        <v>3</v>
      </c>
      <c r="Q1720" t="str">
        <f t="shared" si="27"/>
        <v>234</v>
      </c>
    </row>
    <row r="1721" spans="1:17" x14ac:dyDescent="0.25">
      <c r="A1721">
        <v>1819</v>
      </c>
      <c r="D1721">
        <v>213.135727</v>
      </c>
      <c r="E1721" s="2">
        <v>2</v>
      </c>
      <c r="F1721">
        <v>201.55532299999999</v>
      </c>
      <c r="G1721" s="5">
        <v>3</v>
      </c>
      <c r="P1721">
        <v>2</v>
      </c>
      <c r="Q1721" t="str">
        <f t="shared" si="27"/>
        <v>23</v>
      </c>
    </row>
    <row r="1722" spans="1:17" x14ac:dyDescent="0.25">
      <c r="A1722">
        <v>1820</v>
      </c>
      <c r="D1722">
        <v>213.135727</v>
      </c>
      <c r="E1722" s="2">
        <v>2</v>
      </c>
      <c r="F1722">
        <v>201.55532299999999</v>
      </c>
      <c r="G1722" s="5">
        <v>3</v>
      </c>
      <c r="P1722">
        <v>2</v>
      </c>
      <c r="Q1722" t="str">
        <f t="shared" si="27"/>
        <v>23</v>
      </c>
    </row>
    <row r="1723" spans="1:17" x14ac:dyDescent="0.25">
      <c r="A1723">
        <v>1821</v>
      </c>
      <c r="D1723">
        <v>213.135727</v>
      </c>
      <c r="E1723" s="2">
        <v>2</v>
      </c>
      <c r="F1723">
        <v>201.55532299999999</v>
      </c>
      <c r="G1723" s="5">
        <v>3</v>
      </c>
      <c r="P1723">
        <v>2</v>
      </c>
      <c r="Q1723" t="str">
        <f t="shared" si="27"/>
        <v>23</v>
      </c>
    </row>
    <row r="1724" spans="1:17" x14ac:dyDescent="0.25">
      <c r="A1724">
        <v>1822</v>
      </c>
      <c r="D1724">
        <v>213.135727</v>
      </c>
      <c r="E1724" s="2">
        <v>2</v>
      </c>
      <c r="F1724">
        <v>201.55532299999999</v>
      </c>
      <c r="G1724" s="5">
        <v>3</v>
      </c>
      <c r="P1724">
        <v>2</v>
      </c>
      <c r="Q1724" t="str">
        <f t="shared" si="27"/>
        <v>23</v>
      </c>
    </row>
    <row r="1725" spans="1:17" x14ac:dyDescent="0.25">
      <c r="A1725">
        <v>1823</v>
      </c>
      <c r="D1725">
        <v>213.135727</v>
      </c>
      <c r="E1725" s="2">
        <v>2</v>
      </c>
      <c r="F1725">
        <v>201.55532299999999</v>
      </c>
      <c r="G1725" s="5">
        <v>3</v>
      </c>
      <c r="P1725">
        <v>2</v>
      </c>
      <c r="Q1725" t="str">
        <f t="shared" si="27"/>
        <v>23</v>
      </c>
    </row>
    <row r="1726" spans="1:17" x14ac:dyDescent="0.25">
      <c r="A1726">
        <v>1824</v>
      </c>
      <c r="D1726">
        <v>213.135727</v>
      </c>
      <c r="E1726" s="2">
        <v>2</v>
      </c>
      <c r="F1726">
        <v>201.55532299999999</v>
      </c>
      <c r="G1726" s="5">
        <v>3</v>
      </c>
      <c r="P1726">
        <v>2</v>
      </c>
      <c r="Q1726" t="str">
        <f t="shared" si="27"/>
        <v>23</v>
      </c>
    </row>
    <row r="1727" spans="1:17" x14ac:dyDescent="0.25">
      <c r="A1727">
        <v>1825</v>
      </c>
      <c r="D1727">
        <v>213.135727</v>
      </c>
      <c r="E1727" s="2">
        <v>2</v>
      </c>
      <c r="F1727">
        <v>201.55532299999999</v>
      </c>
      <c r="G1727" s="5">
        <v>3</v>
      </c>
      <c r="P1727">
        <v>2</v>
      </c>
      <c r="Q1727" t="str">
        <f t="shared" si="27"/>
        <v>23</v>
      </c>
    </row>
    <row r="1728" spans="1:17" x14ac:dyDescent="0.25">
      <c r="A1728">
        <v>1826</v>
      </c>
      <c r="D1728">
        <v>213.135727</v>
      </c>
      <c r="E1728" s="2">
        <v>2</v>
      </c>
      <c r="F1728">
        <v>201.55532299999999</v>
      </c>
      <c r="G1728" s="5">
        <v>3</v>
      </c>
      <c r="P1728">
        <v>2</v>
      </c>
      <c r="Q1728" t="str">
        <f t="shared" si="27"/>
        <v>23</v>
      </c>
    </row>
    <row r="1729" spans="1:17" x14ac:dyDescent="0.25">
      <c r="A1729">
        <v>1827</v>
      </c>
      <c r="D1729">
        <v>213.135727</v>
      </c>
      <c r="E1729" s="2">
        <v>2</v>
      </c>
      <c r="F1729">
        <v>201.55532299999999</v>
      </c>
      <c r="G1729" s="5">
        <v>3</v>
      </c>
      <c r="P1729">
        <v>2</v>
      </c>
      <c r="Q1729" t="str">
        <f t="shared" si="27"/>
        <v>23</v>
      </c>
    </row>
    <row r="1730" spans="1:17" x14ac:dyDescent="0.25">
      <c r="A1730">
        <v>1828</v>
      </c>
      <c r="D1730">
        <v>213.135727</v>
      </c>
      <c r="E1730" s="2">
        <v>2</v>
      </c>
      <c r="F1730">
        <v>201.55532299999999</v>
      </c>
      <c r="G1730" s="5">
        <v>3</v>
      </c>
      <c r="P1730">
        <v>2</v>
      </c>
      <c r="Q1730" t="str">
        <f t="shared" ref="Q1730:Q1793" si="28">CONCATENATE(C1730,E1730,G1730,I1730)</f>
        <v>23</v>
      </c>
    </row>
    <row r="1731" spans="1:17" x14ac:dyDescent="0.25">
      <c r="A1731">
        <v>1829</v>
      </c>
      <c r="B1731">
        <v>219.48637400000001</v>
      </c>
      <c r="C1731" s="4">
        <v>1</v>
      </c>
      <c r="D1731">
        <v>213.11405300000001</v>
      </c>
      <c r="E1731" s="2">
        <v>2</v>
      </c>
      <c r="F1731">
        <v>201.55532299999999</v>
      </c>
      <c r="G1731" s="5">
        <v>3</v>
      </c>
      <c r="P1731">
        <v>3</v>
      </c>
      <c r="Q1731" t="str">
        <f t="shared" si="28"/>
        <v>123</v>
      </c>
    </row>
    <row r="1732" spans="1:17" x14ac:dyDescent="0.25">
      <c r="A1732">
        <v>1830</v>
      </c>
      <c r="B1732">
        <v>219.510649</v>
      </c>
      <c r="C1732" s="4">
        <v>1</v>
      </c>
      <c r="F1732">
        <v>201.44189299999999</v>
      </c>
      <c r="G1732" s="5">
        <v>3</v>
      </c>
      <c r="P1732">
        <v>2</v>
      </c>
      <c r="Q1732" t="str">
        <f t="shared" si="28"/>
        <v>13</v>
      </c>
    </row>
    <row r="1733" spans="1:17" x14ac:dyDescent="0.25">
      <c r="A1733">
        <v>1831</v>
      </c>
      <c r="B1733">
        <v>219.510649</v>
      </c>
      <c r="C1733" s="4">
        <v>1</v>
      </c>
      <c r="H1733">
        <v>209.24139300000002</v>
      </c>
      <c r="I1733" s="3">
        <v>4</v>
      </c>
      <c r="P1733">
        <v>2</v>
      </c>
      <c r="Q1733" t="str">
        <f t="shared" si="28"/>
        <v>14</v>
      </c>
    </row>
    <row r="1734" spans="1:17" x14ac:dyDescent="0.25">
      <c r="A1734">
        <v>1832</v>
      </c>
      <c r="B1734">
        <v>219.510649</v>
      </c>
      <c r="C1734" s="4">
        <v>1</v>
      </c>
      <c r="H1734">
        <v>209.235636</v>
      </c>
      <c r="I1734" s="3">
        <v>4</v>
      </c>
      <c r="P1734">
        <v>2</v>
      </c>
      <c r="Q1734" t="str">
        <f t="shared" si="28"/>
        <v>14</v>
      </c>
    </row>
    <row r="1735" spans="1:17" x14ac:dyDescent="0.25">
      <c r="A1735">
        <v>1833</v>
      </c>
      <c r="B1735">
        <v>219.510649</v>
      </c>
      <c r="C1735" s="4">
        <v>1</v>
      </c>
      <c r="H1735">
        <v>209.235636</v>
      </c>
      <c r="I1735" s="3">
        <v>4</v>
      </c>
      <c r="P1735">
        <v>2</v>
      </c>
      <c r="Q1735" t="str">
        <f t="shared" si="28"/>
        <v>14</v>
      </c>
    </row>
    <row r="1736" spans="1:17" x14ac:dyDescent="0.25">
      <c r="A1736">
        <v>1834</v>
      </c>
      <c r="B1736">
        <v>219.510649</v>
      </c>
      <c r="C1736" s="4">
        <v>1</v>
      </c>
      <c r="H1736">
        <v>209.235636</v>
      </c>
      <c r="I1736" s="3">
        <v>4</v>
      </c>
      <c r="P1736">
        <v>2</v>
      </c>
      <c r="Q1736" t="str">
        <f t="shared" si="28"/>
        <v>14</v>
      </c>
    </row>
    <row r="1737" spans="1:17" x14ac:dyDescent="0.25">
      <c r="A1737">
        <v>1835</v>
      </c>
      <c r="B1737">
        <v>219.510649</v>
      </c>
      <c r="C1737" s="4">
        <v>1</v>
      </c>
      <c r="H1737">
        <v>209.235636</v>
      </c>
      <c r="I1737" s="3">
        <v>4</v>
      </c>
      <c r="P1737">
        <v>2</v>
      </c>
      <c r="Q1737" t="str">
        <f t="shared" si="28"/>
        <v>14</v>
      </c>
    </row>
    <row r="1738" spans="1:17" x14ac:dyDescent="0.25">
      <c r="A1738">
        <v>1836</v>
      </c>
      <c r="B1738">
        <v>219.510649</v>
      </c>
      <c r="C1738" s="4">
        <v>1</v>
      </c>
      <c r="H1738">
        <v>209.235636</v>
      </c>
      <c r="I1738" s="3">
        <v>4</v>
      </c>
      <c r="P1738">
        <v>2</v>
      </c>
      <c r="Q1738" t="str">
        <f t="shared" si="28"/>
        <v>14</v>
      </c>
    </row>
    <row r="1739" spans="1:17" x14ac:dyDescent="0.25">
      <c r="A1739">
        <v>1837</v>
      </c>
      <c r="B1739">
        <v>219.510649</v>
      </c>
      <c r="C1739" s="4">
        <v>1</v>
      </c>
      <c r="H1739">
        <v>209.235636</v>
      </c>
      <c r="I1739" s="3">
        <v>4</v>
      </c>
      <c r="P1739">
        <v>2</v>
      </c>
      <c r="Q1739" t="str">
        <f t="shared" si="28"/>
        <v>14</v>
      </c>
    </row>
    <row r="1740" spans="1:17" x14ac:dyDescent="0.25">
      <c r="A1740">
        <v>1838</v>
      </c>
      <c r="B1740">
        <v>219.510649</v>
      </c>
      <c r="C1740" s="4">
        <v>1</v>
      </c>
      <c r="H1740">
        <v>209.235636</v>
      </c>
      <c r="I1740" s="3">
        <v>4</v>
      </c>
      <c r="P1740">
        <v>2</v>
      </c>
      <c r="Q1740" t="str">
        <f t="shared" si="28"/>
        <v>14</v>
      </c>
    </row>
    <row r="1741" spans="1:17" x14ac:dyDescent="0.25">
      <c r="A1741">
        <v>1839</v>
      </c>
      <c r="B1741">
        <v>219.510649</v>
      </c>
      <c r="C1741" s="4">
        <v>1</v>
      </c>
      <c r="H1741">
        <v>209.235636</v>
      </c>
      <c r="I1741" s="3">
        <v>4</v>
      </c>
      <c r="P1741">
        <v>2</v>
      </c>
      <c r="Q1741" t="str">
        <f t="shared" si="28"/>
        <v>14</v>
      </c>
    </row>
    <row r="1742" spans="1:17" x14ac:dyDescent="0.25">
      <c r="A1742">
        <v>1840</v>
      </c>
      <c r="B1742">
        <v>219.510649</v>
      </c>
      <c r="C1742" s="4">
        <v>1</v>
      </c>
      <c r="H1742">
        <v>209.235636</v>
      </c>
      <c r="I1742" s="3">
        <v>4</v>
      </c>
      <c r="P1742">
        <v>2</v>
      </c>
      <c r="Q1742" t="str">
        <f t="shared" si="28"/>
        <v>14</v>
      </c>
    </row>
    <row r="1743" spans="1:17" x14ac:dyDescent="0.25">
      <c r="A1743">
        <v>1841</v>
      </c>
      <c r="B1743">
        <v>219.510649</v>
      </c>
      <c r="C1743" s="4">
        <v>1</v>
      </c>
      <c r="H1743">
        <v>209.235636</v>
      </c>
      <c r="I1743" s="3">
        <v>4</v>
      </c>
      <c r="P1743">
        <v>2</v>
      </c>
      <c r="Q1743" t="str">
        <f t="shared" si="28"/>
        <v>14</v>
      </c>
    </row>
    <row r="1744" spans="1:17" x14ac:dyDescent="0.25">
      <c r="A1744">
        <v>1842</v>
      </c>
      <c r="B1744">
        <v>219.510649</v>
      </c>
      <c r="C1744" s="4">
        <v>1</v>
      </c>
      <c r="H1744">
        <v>209.235636</v>
      </c>
      <c r="I1744" s="3">
        <v>4</v>
      </c>
      <c r="P1744">
        <v>2</v>
      </c>
      <c r="Q1744" t="str">
        <f t="shared" si="28"/>
        <v>14</v>
      </c>
    </row>
    <row r="1745" spans="1:17" x14ac:dyDescent="0.25">
      <c r="A1745">
        <v>1843</v>
      </c>
      <c r="B1745">
        <v>219.48637400000001</v>
      </c>
      <c r="C1745" s="4">
        <v>1</v>
      </c>
      <c r="D1745">
        <v>227.25452100000001</v>
      </c>
      <c r="E1745" s="2">
        <v>2</v>
      </c>
      <c r="H1745">
        <v>209.24139300000002</v>
      </c>
      <c r="I1745" s="3">
        <v>4</v>
      </c>
      <c r="P1745">
        <v>3</v>
      </c>
      <c r="Q1745" t="str">
        <f t="shared" si="28"/>
        <v>124</v>
      </c>
    </row>
    <row r="1746" spans="1:17" x14ac:dyDescent="0.25">
      <c r="A1746">
        <v>1844</v>
      </c>
      <c r="D1746">
        <v>227.21984399999999</v>
      </c>
      <c r="E1746" s="2">
        <v>2</v>
      </c>
      <c r="F1746">
        <v>217.01748000000001</v>
      </c>
      <c r="G1746" s="5">
        <v>3</v>
      </c>
      <c r="P1746">
        <v>2</v>
      </c>
      <c r="Q1746" t="str">
        <f t="shared" si="28"/>
        <v>23</v>
      </c>
    </row>
    <row r="1747" spans="1:17" x14ac:dyDescent="0.25">
      <c r="A1747">
        <v>1845</v>
      </c>
      <c r="D1747">
        <v>227.21984399999999</v>
      </c>
      <c r="E1747" s="2">
        <v>2</v>
      </c>
      <c r="F1747">
        <v>217.01748000000001</v>
      </c>
      <c r="G1747" s="5">
        <v>3</v>
      </c>
      <c r="P1747">
        <v>2</v>
      </c>
      <c r="Q1747" t="str">
        <f t="shared" si="28"/>
        <v>23</v>
      </c>
    </row>
    <row r="1748" spans="1:17" x14ac:dyDescent="0.25">
      <c r="A1748">
        <v>1846</v>
      </c>
      <c r="D1748">
        <v>227.21984399999999</v>
      </c>
      <c r="E1748" s="2">
        <v>2</v>
      </c>
      <c r="F1748">
        <v>216.99035000000001</v>
      </c>
      <c r="G1748" s="5">
        <v>3</v>
      </c>
      <c r="P1748">
        <v>2</v>
      </c>
      <c r="Q1748" t="str">
        <f t="shared" si="28"/>
        <v>23</v>
      </c>
    </row>
    <row r="1749" spans="1:17" x14ac:dyDescent="0.25">
      <c r="A1749">
        <v>1847</v>
      </c>
      <c r="D1749">
        <v>227.21984399999999</v>
      </c>
      <c r="E1749" s="2">
        <v>2</v>
      </c>
      <c r="F1749">
        <v>216.99035000000001</v>
      </c>
      <c r="G1749" s="5">
        <v>3</v>
      </c>
      <c r="P1749">
        <v>2</v>
      </c>
      <c r="Q1749" t="str">
        <f t="shared" si="28"/>
        <v>23</v>
      </c>
    </row>
    <row r="1750" spans="1:17" x14ac:dyDescent="0.25">
      <c r="A1750">
        <v>1848</v>
      </c>
      <c r="D1750">
        <v>227.21984399999999</v>
      </c>
      <c r="E1750" s="2">
        <v>2</v>
      </c>
      <c r="F1750">
        <v>216.99035000000001</v>
      </c>
      <c r="G1750" s="5">
        <v>3</v>
      </c>
      <c r="P1750">
        <v>2</v>
      </c>
      <c r="Q1750" t="str">
        <f t="shared" si="28"/>
        <v>23</v>
      </c>
    </row>
    <row r="1751" spans="1:17" x14ac:dyDescent="0.25">
      <c r="A1751">
        <v>1849</v>
      </c>
      <c r="D1751">
        <v>227.21984399999999</v>
      </c>
      <c r="E1751" s="2">
        <v>2</v>
      </c>
      <c r="F1751">
        <v>216.99035000000001</v>
      </c>
      <c r="G1751" s="5">
        <v>3</v>
      </c>
      <c r="P1751">
        <v>2</v>
      </c>
      <c r="Q1751" t="str">
        <f t="shared" si="28"/>
        <v>23</v>
      </c>
    </row>
    <row r="1752" spans="1:17" x14ac:dyDescent="0.25">
      <c r="A1752">
        <v>1850</v>
      </c>
      <c r="D1752">
        <v>227.21984399999999</v>
      </c>
      <c r="E1752" s="2">
        <v>2</v>
      </c>
      <c r="F1752">
        <v>216.99035000000001</v>
      </c>
      <c r="G1752" s="5">
        <v>3</v>
      </c>
      <c r="P1752">
        <v>2</v>
      </c>
      <c r="Q1752" t="str">
        <f t="shared" si="28"/>
        <v>23</v>
      </c>
    </row>
    <row r="1753" spans="1:17" x14ac:dyDescent="0.25">
      <c r="A1753">
        <v>1851</v>
      </c>
      <c r="D1753">
        <v>227.21984399999999</v>
      </c>
      <c r="E1753" s="2">
        <v>2</v>
      </c>
      <c r="F1753">
        <v>216.99035000000001</v>
      </c>
      <c r="G1753" s="5">
        <v>3</v>
      </c>
      <c r="P1753">
        <v>2</v>
      </c>
      <c r="Q1753" t="str">
        <f t="shared" si="28"/>
        <v>23</v>
      </c>
    </row>
    <row r="1754" spans="1:17" x14ac:dyDescent="0.25">
      <c r="A1754">
        <v>1852</v>
      </c>
      <c r="D1754">
        <v>227.21984399999999</v>
      </c>
      <c r="E1754" s="2">
        <v>2</v>
      </c>
      <c r="F1754">
        <v>216.99035000000001</v>
      </c>
      <c r="G1754" s="5">
        <v>3</v>
      </c>
      <c r="P1754">
        <v>2</v>
      </c>
      <c r="Q1754" t="str">
        <f t="shared" si="28"/>
        <v>23</v>
      </c>
    </row>
    <row r="1755" spans="1:17" x14ac:dyDescent="0.25">
      <c r="A1755">
        <v>1853</v>
      </c>
      <c r="D1755">
        <v>227.21984399999999</v>
      </c>
      <c r="E1755" s="2">
        <v>2</v>
      </c>
      <c r="F1755">
        <v>216.99035000000001</v>
      </c>
      <c r="G1755" s="5">
        <v>3</v>
      </c>
      <c r="P1755">
        <v>2</v>
      </c>
      <c r="Q1755" t="str">
        <f t="shared" si="28"/>
        <v>23</v>
      </c>
    </row>
    <row r="1756" spans="1:17" x14ac:dyDescent="0.25">
      <c r="A1756">
        <v>1854</v>
      </c>
      <c r="D1756">
        <v>227.21984399999999</v>
      </c>
      <c r="E1756" s="2">
        <v>2</v>
      </c>
      <c r="F1756">
        <v>216.99035000000001</v>
      </c>
      <c r="G1756" s="5">
        <v>3</v>
      </c>
      <c r="P1756">
        <v>2</v>
      </c>
      <c r="Q1756" t="str">
        <f t="shared" si="28"/>
        <v>23</v>
      </c>
    </row>
    <row r="1757" spans="1:17" x14ac:dyDescent="0.25">
      <c r="A1757">
        <v>1855</v>
      </c>
      <c r="D1757">
        <v>227.21984399999999</v>
      </c>
      <c r="E1757" s="2">
        <v>2</v>
      </c>
      <c r="F1757">
        <v>216.99035000000001</v>
      </c>
      <c r="G1757" s="5">
        <v>3</v>
      </c>
      <c r="P1757">
        <v>2</v>
      </c>
      <c r="Q1757" t="str">
        <f t="shared" si="28"/>
        <v>23</v>
      </c>
    </row>
    <row r="1758" spans="1:17" x14ac:dyDescent="0.25">
      <c r="A1758">
        <v>1856</v>
      </c>
      <c r="B1758">
        <v>235.10548700000001</v>
      </c>
      <c r="C1758" s="4">
        <v>1</v>
      </c>
      <c r="D1758">
        <v>227.21984399999999</v>
      </c>
      <c r="E1758" s="2">
        <v>2</v>
      </c>
      <c r="F1758">
        <v>216.99035000000001</v>
      </c>
      <c r="G1758" s="5">
        <v>3</v>
      </c>
      <c r="P1758">
        <v>3</v>
      </c>
      <c r="Q1758" t="str">
        <f t="shared" si="28"/>
        <v>123</v>
      </c>
    </row>
    <row r="1759" spans="1:17" x14ac:dyDescent="0.25">
      <c r="A1759">
        <v>1857</v>
      </c>
      <c r="B1759">
        <v>235.17611600000001</v>
      </c>
      <c r="C1759" s="4">
        <v>1</v>
      </c>
      <c r="D1759">
        <v>227.25452100000001</v>
      </c>
      <c r="E1759" s="2">
        <v>2</v>
      </c>
      <c r="F1759">
        <v>216.99035000000001</v>
      </c>
      <c r="G1759" s="5">
        <v>3</v>
      </c>
      <c r="H1759">
        <v>223.866874</v>
      </c>
      <c r="I1759" s="3">
        <v>4</v>
      </c>
      <c r="P1759">
        <v>4</v>
      </c>
      <c r="Q1759" t="str">
        <f t="shared" si="28"/>
        <v>1234</v>
      </c>
    </row>
    <row r="1760" spans="1:17" x14ac:dyDescent="0.25">
      <c r="A1760">
        <v>1858</v>
      </c>
      <c r="B1760">
        <v>235.17611600000001</v>
      </c>
      <c r="C1760" s="4">
        <v>1</v>
      </c>
      <c r="F1760">
        <v>217.01748000000001</v>
      </c>
      <c r="G1760" s="5">
        <v>3</v>
      </c>
      <c r="H1760">
        <v>223.85942800000001</v>
      </c>
      <c r="I1760" s="3">
        <v>4</v>
      </c>
      <c r="P1760">
        <v>3</v>
      </c>
      <c r="Q1760" t="str">
        <f t="shared" si="28"/>
        <v>134</v>
      </c>
    </row>
    <row r="1761" spans="1:17" x14ac:dyDescent="0.25">
      <c r="A1761">
        <v>1859</v>
      </c>
      <c r="B1761">
        <v>235.17611600000001</v>
      </c>
      <c r="C1761" s="4">
        <v>1</v>
      </c>
      <c r="H1761">
        <v>223.85942800000001</v>
      </c>
      <c r="I1761" s="3">
        <v>4</v>
      </c>
      <c r="P1761">
        <v>2</v>
      </c>
      <c r="Q1761" t="str">
        <f t="shared" si="28"/>
        <v>14</v>
      </c>
    </row>
    <row r="1762" spans="1:17" x14ac:dyDescent="0.25">
      <c r="A1762">
        <v>1860</v>
      </c>
      <c r="B1762">
        <v>235.17611600000001</v>
      </c>
      <c r="C1762" s="4">
        <v>1</v>
      </c>
      <c r="H1762">
        <v>223.85942800000001</v>
      </c>
      <c r="I1762" s="3">
        <v>4</v>
      </c>
      <c r="P1762">
        <v>2</v>
      </c>
      <c r="Q1762" t="str">
        <f t="shared" si="28"/>
        <v>14</v>
      </c>
    </row>
    <row r="1763" spans="1:17" x14ac:dyDescent="0.25">
      <c r="A1763">
        <v>1861</v>
      </c>
      <c r="B1763">
        <v>235.17611600000001</v>
      </c>
      <c r="C1763" s="4">
        <v>1</v>
      </c>
      <c r="H1763">
        <v>223.85942800000001</v>
      </c>
      <c r="I1763" s="3">
        <v>4</v>
      </c>
      <c r="P1763">
        <v>2</v>
      </c>
      <c r="Q1763" t="str">
        <f t="shared" si="28"/>
        <v>14</v>
      </c>
    </row>
    <row r="1764" spans="1:17" x14ac:dyDescent="0.25">
      <c r="A1764">
        <v>1862</v>
      </c>
      <c r="B1764">
        <v>235.17611600000001</v>
      </c>
      <c r="C1764" s="4">
        <v>1</v>
      </c>
      <c r="H1764">
        <v>223.85942800000001</v>
      </c>
      <c r="I1764" s="3">
        <v>4</v>
      </c>
      <c r="P1764">
        <v>2</v>
      </c>
      <c r="Q1764" t="str">
        <f t="shared" si="28"/>
        <v>14</v>
      </c>
    </row>
    <row r="1765" spans="1:17" x14ac:dyDescent="0.25">
      <c r="A1765">
        <v>1863</v>
      </c>
      <c r="B1765">
        <v>235.17611600000001</v>
      </c>
      <c r="C1765" s="4">
        <v>1</v>
      </c>
      <c r="H1765">
        <v>223.85942800000001</v>
      </c>
      <c r="I1765" s="3">
        <v>4</v>
      </c>
      <c r="P1765">
        <v>2</v>
      </c>
      <c r="Q1765" t="str">
        <f t="shared" si="28"/>
        <v>14</v>
      </c>
    </row>
    <row r="1766" spans="1:17" x14ac:dyDescent="0.25">
      <c r="A1766">
        <v>1864</v>
      </c>
      <c r="B1766">
        <v>235.17611600000001</v>
      </c>
      <c r="C1766" s="4">
        <v>1</v>
      </c>
      <c r="H1766">
        <v>223.85942800000001</v>
      </c>
      <c r="I1766" s="3">
        <v>4</v>
      </c>
      <c r="P1766">
        <v>2</v>
      </c>
      <c r="Q1766" t="str">
        <f t="shared" si="28"/>
        <v>14</v>
      </c>
    </row>
    <row r="1767" spans="1:17" x14ac:dyDescent="0.25">
      <c r="A1767">
        <v>1865</v>
      </c>
      <c r="B1767">
        <v>235.17611600000001</v>
      </c>
      <c r="C1767" s="4">
        <v>1</v>
      </c>
      <c r="H1767">
        <v>223.85942800000001</v>
      </c>
      <c r="I1767" s="3">
        <v>4</v>
      </c>
      <c r="P1767">
        <v>2</v>
      </c>
      <c r="Q1767" t="str">
        <f t="shared" si="28"/>
        <v>14</v>
      </c>
    </row>
    <row r="1768" spans="1:17" x14ac:dyDescent="0.25">
      <c r="A1768">
        <v>1866</v>
      </c>
      <c r="B1768">
        <v>235.17611600000001</v>
      </c>
      <c r="C1768" s="4">
        <v>1</v>
      </c>
      <c r="H1768">
        <v>223.85942800000001</v>
      </c>
      <c r="I1768" s="3">
        <v>4</v>
      </c>
      <c r="P1768">
        <v>2</v>
      </c>
      <c r="Q1768" t="str">
        <f t="shared" si="28"/>
        <v>14</v>
      </c>
    </row>
    <row r="1769" spans="1:17" x14ac:dyDescent="0.25">
      <c r="A1769">
        <v>1867</v>
      </c>
      <c r="B1769">
        <v>235.17611600000001</v>
      </c>
      <c r="C1769" s="4">
        <v>1</v>
      </c>
      <c r="H1769">
        <v>223.85942800000001</v>
      </c>
      <c r="I1769" s="3">
        <v>4</v>
      </c>
      <c r="P1769">
        <v>2</v>
      </c>
      <c r="Q1769" t="str">
        <f t="shared" si="28"/>
        <v>14</v>
      </c>
    </row>
    <row r="1770" spans="1:17" x14ac:dyDescent="0.25">
      <c r="A1770">
        <v>1868</v>
      </c>
      <c r="B1770">
        <v>235.17611600000001</v>
      </c>
      <c r="C1770" s="4">
        <v>1</v>
      </c>
      <c r="H1770">
        <v>223.90884399999999</v>
      </c>
      <c r="I1770" s="3">
        <v>4</v>
      </c>
      <c r="P1770">
        <v>2</v>
      </c>
      <c r="Q1770" t="str">
        <f t="shared" si="28"/>
        <v>14</v>
      </c>
    </row>
    <row r="1771" spans="1:17" x14ac:dyDescent="0.25">
      <c r="A1771">
        <v>1869</v>
      </c>
      <c r="B1771">
        <v>235.17611600000001</v>
      </c>
      <c r="C1771" s="4">
        <v>1</v>
      </c>
      <c r="D1771">
        <v>243.746387</v>
      </c>
      <c r="E1771" s="2">
        <v>2</v>
      </c>
      <c r="H1771">
        <v>223.78879799999999</v>
      </c>
      <c r="I1771" s="3">
        <v>4</v>
      </c>
      <c r="P1771">
        <v>3</v>
      </c>
      <c r="Q1771" t="str">
        <f t="shared" si="28"/>
        <v>124</v>
      </c>
    </row>
    <row r="1772" spans="1:17" x14ac:dyDescent="0.25">
      <c r="A1772">
        <v>1870</v>
      </c>
      <c r="B1772">
        <v>235.17611600000001</v>
      </c>
      <c r="C1772" s="4">
        <v>1</v>
      </c>
      <c r="D1772">
        <v>243.774844</v>
      </c>
      <c r="E1772" s="2">
        <v>2</v>
      </c>
      <c r="H1772">
        <v>223.78879799999999</v>
      </c>
      <c r="I1772" s="3">
        <v>4</v>
      </c>
      <c r="P1772">
        <v>3</v>
      </c>
      <c r="Q1772" t="str">
        <f t="shared" si="28"/>
        <v>124</v>
      </c>
    </row>
    <row r="1773" spans="1:17" x14ac:dyDescent="0.25">
      <c r="A1773">
        <v>1871</v>
      </c>
      <c r="B1773">
        <v>235.10548700000001</v>
      </c>
      <c r="C1773" s="4">
        <v>1</v>
      </c>
      <c r="D1773">
        <v>243.774844</v>
      </c>
      <c r="E1773" s="2">
        <v>2</v>
      </c>
      <c r="H1773">
        <v>223.866874</v>
      </c>
      <c r="I1773" s="3">
        <v>4</v>
      </c>
      <c r="P1773">
        <v>3</v>
      </c>
      <c r="Q1773" t="str">
        <f t="shared" si="28"/>
        <v>124</v>
      </c>
    </row>
    <row r="1774" spans="1:17" x14ac:dyDescent="0.25">
      <c r="A1774">
        <v>1872</v>
      </c>
      <c r="D1774">
        <v>243.774844</v>
      </c>
      <c r="E1774" s="2">
        <v>2</v>
      </c>
      <c r="H1774">
        <v>223.866874</v>
      </c>
      <c r="I1774" s="3">
        <v>4</v>
      </c>
      <c r="P1774">
        <v>2</v>
      </c>
      <c r="Q1774" t="str">
        <f t="shared" si="28"/>
        <v>24</v>
      </c>
    </row>
    <row r="1775" spans="1:17" x14ac:dyDescent="0.25">
      <c r="A1775">
        <v>1873</v>
      </c>
      <c r="D1775">
        <v>243.774844</v>
      </c>
      <c r="E1775" s="2">
        <v>2</v>
      </c>
      <c r="F1775">
        <v>231.980929</v>
      </c>
      <c r="G1775" s="5">
        <v>3</v>
      </c>
      <c r="H1775">
        <v>223.866874</v>
      </c>
      <c r="I1775" s="3">
        <v>4</v>
      </c>
      <c r="P1775">
        <v>3</v>
      </c>
      <c r="Q1775" t="str">
        <f t="shared" si="28"/>
        <v>234</v>
      </c>
    </row>
    <row r="1776" spans="1:17" x14ac:dyDescent="0.25">
      <c r="A1776">
        <v>1874</v>
      </c>
      <c r="D1776">
        <v>243.774844</v>
      </c>
      <c r="E1776" s="2">
        <v>2</v>
      </c>
      <c r="F1776">
        <v>231.96394799999999</v>
      </c>
      <c r="G1776" s="5">
        <v>3</v>
      </c>
      <c r="P1776">
        <v>2</v>
      </c>
      <c r="Q1776" t="str">
        <f t="shared" si="28"/>
        <v>23</v>
      </c>
    </row>
    <row r="1777" spans="1:17" x14ac:dyDescent="0.25">
      <c r="A1777">
        <v>1875</v>
      </c>
      <c r="D1777">
        <v>243.774844</v>
      </c>
      <c r="E1777" s="2">
        <v>2</v>
      </c>
      <c r="F1777">
        <v>231.96394799999999</v>
      </c>
      <c r="G1777" s="5">
        <v>3</v>
      </c>
      <c r="P1777">
        <v>2</v>
      </c>
      <c r="Q1777" t="str">
        <f t="shared" si="28"/>
        <v>23</v>
      </c>
    </row>
    <row r="1778" spans="1:17" x14ac:dyDescent="0.25">
      <c r="A1778">
        <v>1876</v>
      </c>
      <c r="D1778">
        <v>243.774844</v>
      </c>
      <c r="E1778" s="2">
        <v>2</v>
      </c>
      <c r="F1778">
        <v>231.96394799999999</v>
      </c>
      <c r="G1778" s="5">
        <v>3</v>
      </c>
      <c r="P1778">
        <v>2</v>
      </c>
      <c r="Q1778" t="str">
        <f t="shared" si="28"/>
        <v>23</v>
      </c>
    </row>
    <row r="1779" spans="1:17" x14ac:dyDescent="0.25">
      <c r="A1779">
        <v>1877</v>
      </c>
      <c r="D1779">
        <v>243.774844</v>
      </c>
      <c r="E1779" s="2">
        <v>2</v>
      </c>
      <c r="F1779">
        <v>231.96394799999999</v>
      </c>
      <c r="G1779" s="5">
        <v>3</v>
      </c>
      <c r="P1779">
        <v>2</v>
      </c>
      <c r="Q1779" t="str">
        <f t="shared" si="28"/>
        <v>23</v>
      </c>
    </row>
    <row r="1780" spans="1:17" x14ac:dyDescent="0.25">
      <c r="A1780">
        <v>1878</v>
      </c>
      <c r="D1780">
        <v>243.774844</v>
      </c>
      <c r="E1780" s="2">
        <v>2</v>
      </c>
      <c r="F1780">
        <v>231.96394799999999</v>
      </c>
      <c r="G1780" s="5">
        <v>3</v>
      </c>
      <c r="P1780">
        <v>2</v>
      </c>
      <c r="Q1780" t="str">
        <f t="shared" si="28"/>
        <v>23</v>
      </c>
    </row>
    <row r="1781" spans="1:17" x14ac:dyDescent="0.25">
      <c r="A1781">
        <v>1879</v>
      </c>
      <c r="D1781">
        <v>243.774844</v>
      </c>
      <c r="E1781" s="2">
        <v>2</v>
      </c>
      <c r="F1781">
        <v>231.96394799999999</v>
      </c>
      <c r="G1781" s="5">
        <v>3</v>
      </c>
      <c r="P1781">
        <v>2</v>
      </c>
      <c r="Q1781" t="str">
        <f t="shared" si="28"/>
        <v>23</v>
      </c>
    </row>
    <row r="1782" spans="1:17" x14ac:dyDescent="0.25">
      <c r="A1782">
        <v>1880</v>
      </c>
      <c r="D1782">
        <v>243.774844</v>
      </c>
      <c r="E1782" s="2">
        <v>2</v>
      </c>
      <c r="F1782">
        <v>231.96394799999999</v>
      </c>
      <c r="G1782" s="5">
        <v>3</v>
      </c>
      <c r="P1782">
        <v>2</v>
      </c>
      <c r="Q1782" t="str">
        <f t="shared" si="28"/>
        <v>23</v>
      </c>
    </row>
    <row r="1783" spans="1:17" x14ac:dyDescent="0.25">
      <c r="A1783">
        <v>1881</v>
      </c>
      <c r="D1783">
        <v>243.774844</v>
      </c>
      <c r="E1783" s="2">
        <v>2</v>
      </c>
      <c r="F1783">
        <v>231.96394799999999</v>
      </c>
      <c r="G1783" s="5">
        <v>3</v>
      </c>
      <c r="P1783">
        <v>2</v>
      </c>
      <c r="Q1783" t="str">
        <f t="shared" si="28"/>
        <v>23</v>
      </c>
    </row>
    <row r="1784" spans="1:17" x14ac:dyDescent="0.25">
      <c r="A1784">
        <v>1882</v>
      </c>
      <c r="D1784">
        <v>243.774844</v>
      </c>
      <c r="E1784" s="2">
        <v>2</v>
      </c>
      <c r="F1784">
        <v>231.96394799999999</v>
      </c>
      <c r="G1784" s="5">
        <v>3</v>
      </c>
      <c r="P1784">
        <v>2</v>
      </c>
      <c r="Q1784" t="str">
        <f t="shared" si="28"/>
        <v>23</v>
      </c>
    </row>
    <row r="1785" spans="1:17" x14ac:dyDescent="0.25">
      <c r="A1785">
        <v>1883</v>
      </c>
      <c r="D1785">
        <v>243.774844</v>
      </c>
      <c r="E1785" s="2">
        <v>2</v>
      </c>
      <c r="F1785">
        <v>231.96394799999999</v>
      </c>
      <c r="G1785" s="5">
        <v>3</v>
      </c>
      <c r="P1785">
        <v>2</v>
      </c>
      <c r="Q1785" t="str">
        <f t="shared" si="28"/>
        <v>23</v>
      </c>
    </row>
    <row r="1786" spans="1:17" x14ac:dyDescent="0.25">
      <c r="A1786">
        <v>1884</v>
      </c>
      <c r="B1786">
        <v>252.34608399999999</v>
      </c>
      <c r="C1786" s="4">
        <v>1</v>
      </c>
      <c r="D1786">
        <v>243.746387</v>
      </c>
      <c r="E1786" s="2">
        <v>2</v>
      </c>
      <c r="F1786">
        <v>231.96394799999999</v>
      </c>
      <c r="G1786" s="5">
        <v>3</v>
      </c>
      <c r="P1786">
        <v>3</v>
      </c>
      <c r="Q1786" t="str">
        <f t="shared" si="28"/>
        <v>123</v>
      </c>
    </row>
    <row r="1787" spans="1:17" x14ac:dyDescent="0.25">
      <c r="A1787">
        <v>1885</v>
      </c>
      <c r="B1787">
        <v>252.37352300000001</v>
      </c>
      <c r="C1787" s="4">
        <v>1</v>
      </c>
      <c r="D1787">
        <v>243.746387</v>
      </c>
      <c r="E1787" s="2">
        <v>2</v>
      </c>
      <c r="F1787">
        <v>231.980929</v>
      </c>
      <c r="G1787" s="5">
        <v>3</v>
      </c>
      <c r="P1787">
        <v>3</v>
      </c>
      <c r="Q1787" t="str">
        <f t="shared" si="28"/>
        <v>123</v>
      </c>
    </row>
    <row r="1788" spans="1:17" x14ac:dyDescent="0.25">
      <c r="A1788">
        <v>1886</v>
      </c>
      <c r="B1788">
        <v>252.37352300000001</v>
      </c>
      <c r="C1788" s="4">
        <v>1</v>
      </c>
      <c r="H1788">
        <v>240.25302400000001</v>
      </c>
      <c r="I1788" s="3">
        <v>4</v>
      </c>
      <c r="P1788">
        <v>2</v>
      </c>
      <c r="Q1788" t="str">
        <f t="shared" si="28"/>
        <v>14</v>
      </c>
    </row>
    <row r="1789" spans="1:17" x14ac:dyDescent="0.25">
      <c r="A1789">
        <v>1887</v>
      </c>
      <c r="B1789">
        <v>252.37352300000001</v>
      </c>
      <c r="C1789" s="4">
        <v>1</v>
      </c>
      <c r="H1789">
        <v>240.31554499999999</v>
      </c>
      <c r="I1789" s="3">
        <v>4</v>
      </c>
      <c r="P1789">
        <v>2</v>
      </c>
      <c r="Q1789" t="str">
        <f t="shared" si="28"/>
        <v>14</v>
      </c>
    </row>
    <row r="1790" spans="1:17" x14ac:dyDescent="0.25">
      <c r="A1790">
        <v>1888</v>
      </c>
      <c r="B1790">
        <v>252.37352300000001</v>
      </c>
      <c r="C1790" s="4">
        <v>1</v>
      </c>
      <c r="H1790">
        <v>240.31554499999999</v>
      </c>
      <c r="I1790" s="3">
        <v>4</v>
      </c>
      <c r="P1790">
        <v>2</v>
      </c>
      <c r="Q1790" t="str">
        <f t="shared" si="28"/>
        <v>14</v>
      </c>
    </row>
    <row r="1791" spans="1:17" x14ac:dyDescent="0.25">
      <c r="A1791">
        <v>1889</v>
      </c>
      <c r="B1791">
        <v>252.37352300000001</v>
      </c>
      <c r="C1791" s="4">
        <v>1</v>
      </c>
      <c r="H1791">
        <v>240.31554499999999</v>
      </c>
      <c r="I1791" s="3">
        <v>4</v>
      </c>
      <c r="P1791">
        <v>2</v>
      </c>
      <c r="Q1791" t="str">
        <f t="shared" si="28"/>
        <v>14</v>
      </c>
    </row>
    <row r="1792" spans="1:17" x14ac:dyDescent="0.25">
      <c r="A1792">
        <v>1890</v>
      </c>
      <c r="B1792">
        <v>252.37352300000001</v>
      </c>
      <c r="C1792" s="4">
        <v>1</v>
      </c>
      <c r="H1792">
        <v>240.31554499999999</v>
      </c>
      <c r="I1792" s="3">
        <v>4</v>
      </c>
      <c r="P1792">
        <v>2</v>
      </c>
      <c r="Q1792" t="str">
        <f t="shared" si="28"/>
        <v>14</v>
      </c>
    </row>
    <row r="1793" spans="1:17" x14ac:dyDescent="0.25">
      <c r="A1793">
        <v>1891</v>
      </c>
      <c r="B1793">
        <v>252.37352300000001</v>
      </c>
      <c r="C1793" s="4">
        <v>1</v>
      </c>
      <c r="H1793">
        <v>240.31554499999999</v>
      </c>
      <c r="I1793" s="3">
        <v>4</v>
      </c>
      <c r="P1793">
        <v>2</v>
      </c>
      <c r="Q1793" t="str">
        <f t="shared" si="28"/>
        <v>14</v>
      </c>
    </row>
    <row r="1794" spans="1:17" x14ac:dyDescent="0.25">
      <c r="A1794">
        <v>1892</v>
      </c>
      <c r="B1794">
        <v>252.37352300000001</v>
      </c>
      <c r="C1794" s="4">
        <v>1</v>
      </c>
      <c r="H1794">
        <v>240.31554499999999</v>
      </c>
      <c r="I1794" s="3">
        <v>4</v>
      </c>
      <c r="P1794">
        <v>2</v>
      </c>
      <c r="Q1794" t="str">
        <f t="shared" ref="Q1794:Q1857" si="29">CONCATENATE(C1794,E1794,G1794,I1794)</f>
        <v>14</v>
      </c>
    </row>
    <row r="1795" spans="1:17" x14ac:dyDescent="0.25">
      <c r="A1795">
        <v>1893</v>
      </c>
      <c r="B1795">
        <v>252.37352300000001</v>
      </c>
      <c r="C1795" s="4">
        <v>1</v>
      </c>
      <c r="H1795">
        <v>240.31554499999999</v>
      </c>
      <c r="I1795" s="3">
        <v>4</v>
      </c>
      <c r="P1795">
        <v>2</v>
      </c>
      <c r="Q1795" t="str">
        <f t="shared" si="29"/>
        <v>14</v>
      </c>
    </row>
    <row r="1796" spans="1:17" x14ac:dyDescent="0.25">
      <c r="A1796">
        <v>1894</v>
      </c>
      <c r="B1796">
        <v>252.37352300000001</v>
      </c>
      <c r="C1796" s="4">
        <v>1</v>
      </c>
      <c r="H1796">
        <v>240.31554499999999</v>
      </c>
      <c r="I1796" s="3">
        <v>4</v>
      </c>
      <c r="P1796">
        <v>2</v>
      </c>
      <c r="Q1796" t="str">
        <f t="shared" si="29"/>
        <v>14</v>
      </c>
    </row>
    <row r="1797" spans="1:17" x14ac:dyDescent="0.25">
      <c r="A1797">
        <v>1895</v>
      </c>
      <c r="B1797">
        <v>252.37352300000001</v>
      </c>
      <c r="C1797" s="4">
        <v>1</v>
      </c>
      <c r="H1797">
        <v>240.31554499999999</v>
      </c>
      <c r="I1797" s="3">
        <v>4</v>
      </c>
      <c r="P1797">
        <v>2</v>
      </c>
      <c r="Q1797" t="str">
        <f t="shared" si="29"/>
        <v>14</v>
      </c>
    </row>
    <row r="1798" spans="1:17" x14ac:dyDescent="0.25">
      <c r="A1798">
        <v>1896</v>
      </c>
      <c r="B1798">
        <v>252.37352300000001</v>
      </c>
      <c r="C1798" s="4">
        <v>1</v>
      </c>
      <c r="H1798">
        <v>240.31554499999999</v>
      </c>
      <c r="I1798" s="3">
        <v>4</v>
      </c>
      <c r="P1798">
        <v>2</v>
      </c>
      <c r="Q1798" t="str">
        <f t="shared" si="29"/>
        <v>14</v>
      </c>
    </row>
    <row r="1799" spans="1:17" x14ac:dyDescent="0.25">
      <c r="A1799">
        <v>1897</v>
      </c>
      <c r="B1799">
        <v>252.37352300000001</v>
      </c>
      <c r="C1799" s="4">
        <v>1</v>
      </c>
      <c r="H1799">
        <v>240.31554499999999</v>
      </c>
      <c r="I1799" s="3">
        <v>4</v>
      </c>
      <c r="P1799">
        <v>2</v>
      </c>
      <c r="Q1799" t="str">
        <f t="shared" si="29"/>
        <v>14</v>
      </c>
    </row>
    <row r="1800" spans="1:17" x14ac:dyDescent="0.25">
      <c r="A1800">
        <v>1898</v>
      </c>
      <c r="B1800">
        <v>252.37352300000001</v>
      </c>
      <c r="C1800" s="4">
        <v>1</v>
      </c>
      <c r="D1800">
        <v>260.18149499999998</v>
      </c>
      <c r="E1800" s="2">
        <v>2</v>
      </c>
      <c r="H1800">
        <v>240.31554499999999</v>
      </c>
      <c r="I1800" s="3">
        <v>4</v>
      </c>
      <c r="P1800">
        <v>3</v>
      </c>
      <c r="Q1800" t="str">
        <f t="shared" si="29"/>
        <v>124</v>
      </c>
    </row>
    <row r="1801" spans="1:17" x14ac:dyDescent="0.25">
      <c r="A1801">
        <v>1899</v>
      </c>
      <c r="B1801">
        <v>252.37352300000001</v>
      </c>
      <c r="C1801" s="4">
        <v>1</v>
      </c>
      <c r="D1801">
        <v>260.18154800000002</v>
      </c>
      <c r="E1801" s="2">
        <v>2</v>
      </c>
      <c r="H1801">
        <v>240.31554499999999</v>
      </c>
      <c r="I1801" s="3">
        <v>4</v>
      </c>
      <c r="P1801">
        <v>3</v>
      </c>
      <c r="Q1801" t="str">
        <f t="shared" si="29"/>
        <v>124</v>
      </c>
    </row>
    <row r="1802" spans="1:17" x14ac:dyDescent="0.25">
      <c r="A1802">
        <v>1900</v>
      </c>
      <c r="B1802">
        <v>252.37352300000001</v>
      </c>
      <c r="C1802" s="4">
        <v>1</v>
      </c>
      <c r="D1802">
        <v>260.18154800000002</v>
      </c>
      <c r="E1802" s="2">
        <v>2</v>
      </c>
      <c r="H1802">
        <v>240.31554499999999</v>
      </c>
      <c r="I1802" s="3">
        <v>4</v>
      </c>
      <c r="P1802">
        <v>3</v>
      </c>
      <c r="Q1802" t="str">
        <f t="shared" si="29"/>
        <v>124</v>
      </c>
    </row>
    <row r="1803" spans="1:17" x14ac:dyDescent="0.25">
      <c r="A1803">
        <v>1901</v>
      </c>
      <c r="B1803">
        <v>252.34608399999999</v>
      </c>
      <c r="C1803" s="4">
        <v>1</v>
      </c>
      <c r="D1803">
        <v>260.18154800000002</v>
      </c>
      <c r="E1803" s="2">
        <v>2</v>
      </c>
      <c r="H1803">
        <v>240.31554499999999</v>
      </c>
      <c r="I1803" s="3">
        <v>4</v>
      </c>
      <c r="P1803">
        <v>3</v>
      </c>
      <c r="Q1803" t="str">
        <f t="shared" si="29"/>
        <v>124</v>
      </c>
    </row>
    <row r="1804" spans="1:17" x14ac:dyDescent="0.25">
      <c r="A1804">
        <v>1902</v>
      </c>
      <c r="D1804">
        <v>260.18154800000002</v>
      </c>
      <c r="E1804" s="2">
        <v>2</v>
      </c>
      <c r="F1804">
        <v>247.616107</v>
      </c>
      <c r="G1804" s="5">
        <v>3</v>
      </c>
      <c r="H1804">
        <v>240.31554499999999</v>
      </c>
      <c r="I1804" s="3">
        <v>4</v>
      </c>
      <c r="P1804">
        <v>3</v>
      </c>
      <c r="Q1804" t="str">
        <f t="shared" si="29"/>
        <v>234</v>
      </c>
    </row>
    <row r="1805" spans="1:17" x14ac:dyDescent="0.25">
      <c r="A1805">
        <v>1903</v>
      </c>
      <c r="D1805">
        <v>260.18154800000002</v>
      </c>
      <c r="E1805" s="2">
        <v>2</v>
      </c>
      <c r="F1805">
        <v>247.678832</v>
      </c>
      <c r="G1805" s="5">
        <v>3</v>
      </c>
      <c r="H1805">
        <v>240.25302400000001</v>
      </c>
      <c r="I1805" s="3">
        <v>4</v>
      </c>
      <c r="P1805">
        <v>3</v>
      </c>
      <c r="Q1805" t="str">
        <f t="shared" si="29"/>
        <v>234</v>
      </c>
    </row>
    <row r="1806" spans="1:17" x14ac:dyDescent="0.25">
      <c r="A1806">
        <v>1904</v>
      </c>
      <c r="D1806">
        <v>260.18154800000002</v>
      </c>
      <c r="E1806" s="2">
        <v>2</v>
      </c>
      <c r="F1806">
        <v>247.678832</v>
      </c>
      <c r="G1806" s="5">
        <v>3</v>
      </c>
      <c r="H1806">
        <v>240.25302400000001</v>
      </c>
      <c r="I1806" s="3">
        <v>4</v>
      </c>
      <c r="P1806">
        <v>3</v>
      </c>
      <c r="Q1806" t="str">
        <f t="shared" si="29"/>
        <v>234</v>
      </c>
    </row>
    <row r="1807" spans="1:17" x14ac:dyDescent="0.25">
      <c r="A1807">
        <v>1905</v>
      </c>
      <c r="D1807">
        <v>260.18154800000002</v>
      </c>
      <c r="E1807" s="2">
        <v>2</v>
      </c>
      <c r="F1807">
        <v>247.678832</v>
      </c>
      <c r="G1807" s="5">
        <v>3</v>
      </c>
      <c r="H1807">
        <v>240.25302400000001</v>
      </c>
      <c r="I1807" s="3">
        <v>4</v>
      </c>
      <c r="P1807">
        <v>3</v>
      </c>
      <c r="Q1807" t="str">
        <f t="shared" si="29"/>
        <v>234</v>
      </c>
    </row>
    <row r="1808" spans="1:17" x14ac:dyDescent="0.25">
      <c r="A1808">
        <v>1906</v>
      </c>
      <c r="D1808">
        <v>260.18154800000002</v>
      </c>
      <c r="E1808" s="2">
        <v>2</v>
      </c>
      <c r="F1808">
        <v>247.678832</v>
      </c>
      <c r="G1808" s="5">
        <v>3</v>
      </c>
      <c r="H1808">
        <v>240.25302400000001</v>
      </c>
      <c r="I1808" s="3">
        <v>4</v>
      </c>
      <c r="P1808">
        <v>3</v>
      </c>
      <c r="Q1808" t="str">
        <f t="shared" si="29"/>
        <v>234</v>
      </c>
    </row>
    <row r="1809" spans="1:17" x14ac:dyDescent="0.25">
      <c r="A1809">
        <v>1907</v>
      </c>
      <c r="D1809">
        <v>260.18154800000002</v>
      </c>
      <c r="E1809" s="2">
        <v>2</v>
      </c>
      <c r="F1809">
        <v>247.678832</v>
      </c>
      <c r="G1809" s="5">
        <v>3</v>
      </c>
      <c r="P1809">
        <v>2</v>
      </c>
      <c r="Q1809" t="str">
        <f t="shared" si="29"/>
        <v>23</v>
      </c>
    </row>
    <row r="1810" spans="1:17" x14ac:dyDescent="0.25">
      <c r="A1810">
        <v>1908</v>
      </c>
      <c r="D1810">
        <v>260.18149499999998</v>
      </c>
      <c r="E1810" s="2">
        <v>2</v>
      </c>
      <c r="F1810">
        <v>247.678832</v>
      </c>
      <c r="G1810" s="5">
        <v>3</v>
      </c>
      <c r="J1810">
        <v>235.65267900000001</v>
      </c>
      <c r="K1810" t="s">
        <v>22</v>
      </c>
      <c r="Q1810" t="str">
        <f t="shared" si="29"/>
        <v>23</v>
      </c>
    </row>
    <row r="1811" spans="1:17" x14ac:dyDescent="0.25">
      <c r="A1811">
        <v>1909</v>
      </c>
      <c r="Q1811" t="str">
        <f t="shared" si="29"/>
        <v/>
      </c>
    </row>
    <row r="1812" spans="1:17" x14ac:dyDescent="0.25">
      <c r="A1812">
        <v>1910</v>
      </c>
      <c r="J1812">
        <v>235.82275300000001</v>
      </c>
      <c r="K1812" t="s">
        <v>22</v>
      </c>
      <c r="Q1812" t="str">
        <f t="shared" si="29"/>
        <v/>
      </c>
    </row>
    <row r="1813" spans="1:17" x14ac:dyDescent="0.25">
      <c r="A1813">
        <v>1911</v>
      </c>
      <c r="B1813">
        <v>246.65196499999999</v>
      </c>
      <c r="C1813" s="4">
        <v>1</v>
      </c>
      <c r="P1813">
        <v>1</v>
      </c>
      <c r="Q1813" t="str">
        <f t="shared" si="29"/>
        <v>1</v>
      </c>
    </row>
    <row r="1814" spans="1:17" x14ac:dyDescent="0.25">
      <c r="A1814">
        <v>1912</v>
      </c>
      <c r="B1814">
        <v>246.59163999999998</v>
      </c>
      <c r="C1814" s="4">
        <v>1</v>
      </c>
      <c r="P1814">
        <v>1</v>
      </c>
      <c r="Q1814" t="str">
        <f t="shared" si="29"/>
        <v>1</v>
      </c>
    </row>
    <row r="1815" spans="1:17" x14ac:dyDescent="0.25">
      <c r="A1815">
        <v>1913</v>
      </c>
      <c r="B1815">
        <v>246.59163999999998</v>
      </c>
      <c r="C1815" s="4">
        <v>1</v>
      </c>
      <c r="P1815">
        <v>1</v>
      </c>
      <c r="Q1815" t="str">
        <f t="shared" si="29"/>
        <v>1</v>
      </c>
    </row>
    <row r="1816" spans="1:17" x14ac:dyDescent="0.25">
      <c r="A1816">
        <v>1914</v>
      </c>
      <c r="B1816">
        <v>246.59163999999998</v>
      </c>
      <c r="C1816" s="4">
        <v>1</v>
      </c>
      <c r="P1816">
        <v>1</v>
      </c>
      <c r="Q1816" t="str">
        <f t="shared" si="29"/>
        <v>1</v>
      </c>
    </row>
    <row r="1817" spans="1:17" x14ac:dyDescent="0.25">
      <c r="A1817">
        <v>1915</v>
      </c>
      <c r="B1817">
        <v>246.59163999999998</v>
      </c>
      <c r="C1817" s="4">
        <v>1</v>
      </c>
      <c r="P1817">
        <v>1</v>
      </c>
      <c r="Q1817" t="str">
        <f t="shared" si="29"/>
        <v>1</v>
      </c>
    </row>
    <row r="1818" spans="1:17" x14ac:dyDescent="0.25">
      <c r="A1818">
        <v>1916</v>
      </c>
      <c r="B1818">
        <v>246.59163999999998</v>
      </c>
      <c r="C1818" s="4">
        <v>1</v>
      </c>
      <c r="P1818">
        <v>1</v>
      </c>
      <c r="Q1818" t="str">
        <f t="shared" si="29"/>
        <v>1</v>
      </c>
    </row>
    <row r="1819" spans="1:17" x14ac:dyDescent="0.25">
      <c r="A1819">
        <v>1917</v>
      </c>
      <c r="B1819">
        <v>246.59163999999998</v>
      </c>
      <c r="C1819" s="4">
        <v>1</v>
      </c>
      <c r="P1819">
        <v>1</v>
      </c>
      <c r="Q1819" t="str">
        <f t="shared" si="29"/>
        <v>1</v>
      </c>
    </row>
    <row r="1820" spans="1:17" x14ac:dyDescent="0.25">
      <c r="A1820">
        <v>1918</v>
      </c>
      <c r="B1820">
        <v>246.59163999999998</v>
      </c>
      <c r="C1820" s="4">
        <v>1</v>
      </c>
      <c r="P1820">
        <v>1</v>
      </c>
      <c r="Q1820" t="str">
        <f t="shared" si="29"/>
        <v>1</v>
      </c>
    </row>
    <row r="1821" spans="1:17" x14ac:dyDescent="0.25">
      <c r="A1821">
        <v>1919</v>
      </c>
      <c r="B1821">
        <v>246.59163999999998</v>
      </c>
      <c r="C1821" s="4">
        <v>1</v>
      </c>
      <c r="F1821">
        <v>255.15196499999999</v>
      </c>
      <c r="G1821" s="5">
        <v>3</v>
      </c>
      <c r="P1821">
        <v>2</v>
      </c>
      <c r="Q1821" t="str">
        <f t="shared" si="29"/>
        <v>13</v>
      </c>
    </row>
    <row r="1822" spans="1:17" x14ac:dyDescent="0.25">
      <c r="A1822">
        <v>1920</v>
      </c>
      <c r="B1822">
        <v>246.59163999999998</v>
      </c>
      <c r="C1822" s="4">
        <v>1</v>
      </c>
      <c r="F1822">
        <v>255.23978299999999</v>
      </c>
      <c r="G1822" s="5">
        <v>3</v>
      </c>
      <c r="P1822">
        <v>2</v>
      </c>
      <c r="Q1822" t="str">
        <f t="shared" si="29"/>
        <v>13</v>
      </c>
    </row>
    <row r="1823" spans="1:17" x14ac:dyDescent="0.25">
      <c r="A1823">
        <v>1921</v>
      </c>
      <c r="B1823">
        <v>246.59163999999998</v>
      </c>
      <c r="C1823" s="4">
        <v>1</v>
      </c>
      <c r="F1823">
        <v>255.23978299999999</v>
      </c>
      <c r="G1823" s="5">
        <v>3</v>
      </c>
      <c r="P1823">
        <v>2</v>
      </c>
      <c r="Q1823" t="str">
        <f t="shared" si="29"/>
        <v>13</v>
      </c>
    </row>
    <row r="1824" spans="1:17" x14ac:dyDescent="0.25">
      <c r="A1824">
        <v>1922</v>
      </c>
      <c r="B1824">
        <v>246.59163999999998</v>
      </c>
      <c r="C1824" s="4">
        <v>1</v>
      </c>
      <c r="F1824">
        <v>255.23978299999999</v>
      </c>
      <c r="G1824" s="5">
        <v>3</v>
      </c>
      <c r="P1824">
        <v>2</v>
      </c>
      <c r="Q1824" t="str">
        <f t="shared" si="29"/>
        <v>13</v>
      </c>
    </row>
    <row r="1825" spans="1:17" x14ac:dyDescent="0.25">
      <c r="A1825">
        <v>1923</v>
      </c>
      <c r="B1825">
        <v>246.59163999999998</v>
      </c>
      <c r="C1825" s="4">
        <v>1</v>
      </c>
      <c r="F1825">
        <v>255.23978299999999</v>
      </c>
      <c r="G1825" s="5">
        <v>3</v>
      </c>
      <c r="P1825">
        <v>2</v>
      </c>
      <c r="Q1825" t="str">
        <f t="shared" si="29"/>
        <v>13</v>
      </c>
    </row>
    <row r="1826" spans="1:17" x14ac:dyDescent="0.25">
      <c r="A1826">
        <v>1924</v>
      </c>
      <c r="B1826">
        <v>246.59163999999998</v>
      </c>
      <c r="C1826" s="4">
        <v>1</v>
      </c>
      <c r="F1826">
        <v>255.23978299999999</v>
      </c>
      <c r="G1826" s="5">
        <v>3</v>
      </c>
      <c r="P1826">
        <v>2</v>
      </c>
      <c r="Q1826" t="str">
        <f t="shared" si="29"/>
        <v>13</v>
      </c>
    </row>
    <row r="1827" spans="1:17" x14ac:dyDescent="0.25">
      <c r="A1827">
        <v>1925</v>
      </c>
      <c r="B1827">
        <v>246.65196499999999</v>
      </c>
      <c r="C1827" s="4">
        <v>1</v>
      </c>
      <c r="D1827">
        <v>238.537858</v>
      </c>
      <c r="E1827" s="2">
        <v>2</v>
      </c>
      <c r="F1827">
        <v>255.23978299999999</v>
      </c>
      <c r="G1827" s="5">
        <v>3</v>
      </c>
      <c r="P1827">
        <v>3</v>
      </c>
      <c r="Q1827" t="str">
        <f t="shared" si="29"/>
        <v>123</v>
      </c>
    </row>
    <row r="1828" spans="1:17" x14ac:dyDescent="0.25">
      <c r="A1828">
        <v>1926</v>
      </c>
      <c r="B1828">
        <v>246.65196499999999</v>
      </c>
      <c r="C1828" s="4">
        <v>1</v>
      </c>
      <c r="D1828">
        <v>238.585948</v>
      </c>
      <c r="E1828" s="2">
        <v>2</v>
      </c>
      <c r="F1828">
        <v>255.23978299999999</v>
      </c>
      <c r="G1828" s="5">
        <v>3</v>
      </c>
      <c r="P1828">
        <v>3</v>
      </c>
      <c r="Q1828" t="str">
        <f t="shared" si="29"/>
        <v>123</v>
      </c>
    </row>
    <row r="1829" spans="1:17" x14ac:dyDescent="0.25">
      <c r="A1829">
        <v>1927</v>
      </c>
      <c r="D1829">
        <v>238.585948</v>
      </c>
      <c r="E1829" s="2">
        <v>2</v>
      </c>
      <c r="F1829">
        <v>255.23978299999999</v>
      </c>
      <c r="G1829" s="5">
        <v>3</v>
      </c>
      <c r="P1829">
        <v>2</v>
      </c>
      <c r="Q1829" t="str">
        <f t="shared" si="29"/>
        <v>23</v>
      </c>
    </row>
    <row r="1830" spans="1:17" x14ac:dyDescent="0.25">
      <c r="A1830">
        <v>1928</v>
      </c>
      <c r="D1830">
        <v>238.585948</v>
      </c>
      <c r="E1830" s="2">
        <v>2</v>
      </c>
      <c r="F1830">
        <v>255.23978299999999</v>
      </c>
      <c r="G1830" s="5">
        <v>3</v>
      </c>
      <c r="P1830">
        <v>2</v>
      </c>
      <c r="Q1830" t="str">
        <f t="shared" si="29"/>
        <v>23</v>
      </c>
    </row>
    <row r="1831" spans="1:17" x14ac:dyDescent="0.25">
      <c r="A1831">
        <v>1929</v>
      </c>
      <c r="D1831">
        <v>238.585948</v>
      </c>
      <c r="E1831" s="2">
        <v>2</v>
      </c>
      <c r="F1831">
        <v>255.23978299999999</v>
      </c>
      <c r="G1831" s="5">
        <v>3</v>
      </c>
      <c r="P1831">
        <v>2</v>
      </c>
      <c r="Q1831" t="str">
        <f t="shared" si="29"/>
        <v>23</v>
      </c>
    </row>
    <row r="1832" spans="1:17" x14ac:dyDescent="0.25">
      <c r="A1832">
        <v>1930</v>
      </c>
      <c r="D1832">
        <v>238.585948</v>
      </c>
      <c r="E1832" s="2">
        <v>2</v>
      </c>
      <c r="F1832">
        <v>255.23978299999999</v>
      </c>
      <c r="G1832" s="5">
        <v>3</v>
      </c>
      <c r="P1832">
        <v>2</v>
      </c>
      <c r="Q1832" t="str">
        <f t="shared" si="29"/>
        <v>23</v>
      </c>
    </row>
    <row r="1833" spans="1:17" x14ac:dyDescent="0.25">
      <c r="A1833">
        <v>1931</v>
      </c>
      <c r="D1833">
        <v>238.585948</v>
      </c>
      <c r="E1833" s="2">
        <v>2</v>
      </c>
      <c r="F1833">
        <v>255.23978299999999</v>
      </c>
      <c r="G1833" s="5">
        <v>3</v>
      </c>
      <c r="P1833">
        <v>2</v>
      </c>
      <c r="Q1833" t="str">
        <f t="shared" si="29"/>
        <v>23</v>
      </c>
    </row>
    <row r="1834" spans="1:17" x14ac:dyDescent="0.25">
      <c r="A1834">
        <v>1932</v>
      </c>
      <c r="D1834">
        <v>238.585948</v>
      </c>
      <c r="E1834" s="2">
        <v>2</v>
      </c>
      <c r="F1834">
        <v>255.23978299999999</v>
      </c>
      <c r="G1834" s="5">
        <v>3</v>
      </c>
      <c r="P1834">
        <v>2</v>
      </c>
      <c r="Q1834" t="str">
        <f t="shared" si="29"/>
        <v>23</v>
      </c>
    </row>
    <row r="1835" spans="1:17" x14ac:dyDescent="0.25">
      <c r="A1835">
        <v>1933</v>
      </c>
      <c r="D1835">
        <v>238.585948</v>
      </c>
      <c r="E1835" s="2">
        <v>2</v>
      </c>
      <c r="F1835">
        <v>255.23978299999999</v>
      </c>
      <c r="G1835" s="5">
        <v>3</v>
      </c>
      <c r="P1835">
        <v>2</v>
      </c>
      <c r="Q1835" t="str">
        <f t="shared" si="29"/>
        <v>23</v>
      </c>
    </row>
    <row r="1836" spans="1:17" x14ac:dyDescent="0.25">
      <c r="A1836">
        <v>1934</v>
      </c>
      <c r="D1836">
        <v>238.585948</v>
      </c>
      <c r="E1836" s="2">
        <v>2</v>
      </c>
      <c r="F1836">
        <v>255.15196499999999</v>
      </c>
      <c r="G1836" s="5">
        <v>3</v>
      </c>
      <c r="P1836">
        <v>2</v>
      </c>
      <c r="Q1836" t="str">
        <f t="shared" si="29"/>
        <v>23</v>
      </c>
    </row>
    <row r="1837" spans="1:17" x14ac:dyDescent="0.25">
      <c r="A1837">
        <v>1935</v>
      </c>
      <c r="B1837">
        <v>233.36640299999999</v>
      </c>
      <c r="C1837" s="4">
        <v>1</v>
      </c>
      <c r="D1837">
        <v>238.585948</v>
      </c>
      <c r="E1837" s="2">
        <v>2</v>
      </c>
      <c r="F1837">
        <v>255.15196499999999</v>
      </c>
      <c r="G1837" s="5">
        <v>3</v>
      </c>
      <c r="H1837">
        <v>246.15490299999999</v>
      </c>
      <c r="I1837" s="3">
        <v>4</v>
      </c>
      <c r="P1837">
        <v>4</v>
      </c>
      <c r="Q1837" t="str">
        <f t="shared" si="29"/>
        <v>1234</v>
      </c>
    </row>
    <row r="1838" spans="1:17" x14ac:dyDescent="0.25">
      <c r="A1838">
        <v>1936</v>
      </c>
      <c r="B1838">
        <v>233.397052</v>
      </c>
      <c r="C1838" s="4">
        <v>1</v>
      </c>
      <c r="D1838">
        <v>238.585948</v>
      </c>
      <c r="E1838" s="2">
        <v>2</v>
      </c>
      <c r="F1838">
        <v>255.15196499999999</v>
      </c>
      <c r="G1838" s="5">
        <v>3</v>
      </c>
      <c r="H1838">
        <v>246.19631100000001</v>
      </c>
      <c r="I1838" s="3">
        <v>4</v>
      </c>
      <c r="P1838">
        <v>4</v>
      </c>
      <c r="Q1838" t="str">
        <f t="shared" si="29"/>
        <v>1234</v>
      </c>
    </row>
    <row r="1839" spans="1:17" x14ac:dyDescent="0.25">
      <c r="A1839">
        <v>1937</v>
      </c>
      <c r="B1839">
        <v>233.397052</v>
      </c>
      <c r="C1839" s="4">
        <v>1</v>
      </c>
      <c r="D1839">
        <v>238.585948</v>
      </c>
      <c r="E1839" s="2">
        <v>2</v>
      </c>
      <c r="H1839">
        <v>246.19631100000001</v>
      </c>
      <c r="I1839" s="3">
        <v>4</v>
      </c>
      <c r="P1839">
        <v>3</v>
      </c>
      <c r="Q1839" t="str">
        <f t="shared" si="29"/>
        <v>124</v>
      </c>
    </row>
    <row r="1840" spans="1:17" x14ac:dyDescent="0.25">
      <c r="A1840">
        <v>1938</v>
      </c>
      <c r="B1840">
        <v>233.397052</v>
      </c>
      <c r="C1840" s="4">
        <v>1</v>
      </c>
      <c r="D1840">
        <v>238.537858</v>
      </c>
      <c r="E1840" s="2">
        <v>2</v>
      </c>
      <c r="H1840">
        <v>246.19631100000001</v>
      </c>
      <c r="I1840" s="3">
        <v>4</v>
      </c>
      <c r="P1840">
        <v>3</v>
      </c>
      <c r="Q1840" t="str">
        <f t="shared" si="29"/>
        <v>124</v>
      </c>
    </row>
    <row r="1841" spans="1:17" x14ac:dyDescent="0.25">
      <c r="A1841">
        <v>1939</v>
      </c>
      <c r="B1841">
        <v>233.397052</v>
      </c>
      <c r="C1841" s="4">
        <v>1</v>
      </c>
      <c r="H1841">
        <v>246.19631100000001</v>
      </c>
      <c r="I1841" s="3">
        <v>4</v>
      </c>
      <c r="P1841">
        <v>2</v>
      </c>
      <c r="Q1841" t="str">
        <f t="shared" si="29"/>
        <v>14</v>
      </c>
    </row>
    <row r="1842" spans="1:17" x14ac:dyDescent="0.25">
      <c r="A1842">
        <v>1940</v>
      </c>
      <c r="B1842">
        <v>233.397052</v>
      </c>
      <c r="C1842" s="4">
        <v>1</v>
      </c>
      <c r="H1842">
        <v>246.19631100000001</v>
      </c>
      <c r="I1842" s="3">
        <v>4</v>
      </c>
      <c r="P1842">
        <v>2</v>
      </c>
      <c r="Q1842" t="str">
        <f t="shared" si="29"/>
        <v>14</v>
      </c>
    </row>
    <row r="1843" spans="1:17" x14ac:dyDescent="0.25">
      <c r="A1843">
        <v>1941</v>
      </c>
      <c r="B1843">
        <v>233.397052</v>
      </c>
      <c r="C1843" s="4">
        <v>1</v>
      </c>
      <c r="H1843">
        <v>246.19631100000001</v>
      </c>
      <c r="I1843" s="3">
        <v>4</v>
      </c>
      <c r="P1843">
        <v>2</v>
      </c>
      <c r="Q1843" t="str">
        <f t="shared" si="29"/>
        <v>14</v>
      </c>
    </row>
    <row r="1844" spans="1:17" x14ac:dyDescent="0.25">
      <c r="A1844">
        <v>1942</v>
      </c>
      <c r="B1844">
        <v>233.397052</v>
      </c>
      <c r="C1844" s="4">
        <v>1</v>
      </c>
      <c r="H1844">
        <v>246.19631100000001</v>
      </c>
      <c r="I1844" s="3">
        <v>4</v>
      </c>
      <c r="P1844">
        <v>2</v>
      </c>
      <c r="Q1844" t="str">
        <f t="shared" si="29"/>
        <v>14</v>
      </c>
    </row>
    <row r="1845" spans="1:17" x14ac:dyDescent="0.25">
      <c r="A1845">
        <v>1943</v>
      </c>
      <c r="B1845">
        <v>233.397052</v>
      </c>
      <c r="C1845" s="4">
        <v>1</v>
      </c>
      <c r="H1845">
        <v>246.19631100000001</v>
      </c>
      <c r="I1845" s="3">
        <v>4</v>
      </c>
      <c r="P1845">
        <v>2</v>
      </c>
      <c r="Q1845" t="str">
        <f t="shared" si="29"/>
        <v>14</v>
      </c>
    </row>
    <row r="1846" spans="1:17" x14ac:dyDescent="0.25">
      <c r="A1846">
        <v>1944</v>
      </c>
      <c r="B1846">
        <v>233.397052</v>
      </c>
      <c r="C1846" s="4">
        <v>1</v>
      </c>
      <c r="H1846">
        <v>246.19631100000001</v>
      </c>
      <c r="I1846" s="3">
        <v>4</v>
      </c>
      <c r="P1846">
        <v>2</v>
      </c>
      <c r="Q1846" t="str">
        <f t="shared" si="29"/>
        <v>14</v>
      </c>
    </row>
    <row r="1847" spans="1:17" x14ac:dyDescent="0.25">
      <c r="A1847">
        <v>1945</v>
      </c>
      <c r="B1847">
        <v>233.397052</v>
      </c>
      <c r="C1847" s="4">
        <v>1</v>
      </c>
      <c r="H1847">
        <v>246.19631100000001</v>
      </c>
      <c r="I1847" s="3">
        <v>4</v>
      </c>
      <c r="P1847">
        <v>2</v>
      </c>
      <c r="Q1847" t="str">
        <f t="shared" si="29"/>
        <v>14</v>
      </c>
    </row>
    <row r="1848" spans="1:17" x14ac:dyDescent="0.25">
      <c r="A1848">
        <v>1946</v>
      </c>
      <c r="B1848">
        <v>233.397052</v>
      </c>
      <c r="C1848" s="4">
        <v>1</v>
      </c>
      <c r="H1848">
        <v>246.19631100000001</v>
      </c>
      <c r="I1848" s="3">
        <v>4</v>
      </c>
      <c r="P1848">
        <v>2</v>
      </c>
      <c r="Q1848" t="str">
        <f t="shared" si="29"/>
        <v>14</v>
      </c>
    </row>
    <row r="1849" spans="1:17" x14ac:dyDescent="0.25">
      <c r="A1849">
        <v>1947</v>
      </c>
      <c r="B1849">
        <v>233.36640299999999</v>
      </c>
      <c r="C1849" s="4">
        <v>1</v>
      </c>
      <c r="H1849">
        <v>246.15490299999999</v>
      </c>
      <c r="I1849" s="3">
        <v>4</v>
      </c>
      <c r="P1849">
        <v>2</v>
      </c>
      <c r="Q1849" t="str">
        <f t="shared" si="29"/>
        <v>14</v>
      </c>
    </row>
    <row r="1850" spans="1:17" x14ac:dyDescent="0.25">
      <c r="A1850">
        <v>1948</v>
      </c>
      <c r="B1850">
        <v>233.36640299999999</v>
      </c>
      <c r="C1850" s="4">
        <v>1</v>
      </c>
      <c r="D1850">
        <v>225.44858199999999</v>
      </c>
      <c r="E1850" s="2">
        <v>2</v>
      </c>
      <c r="F1850">
        <v>237.41991100000001</v>
      </c>
      <c r="G1850" s="5">
        <v>3</v>
      </c>
      <c r="H1850">
        <v>246.15490299999999</v>
      </c>
      <c r="I1850" s="3">
        <v>4</v>
      </c>
      <c r="P1850">
        <v>4</v>
      </c>
      <c r="Q1850" t="str">
        <f t="shared" si="29"/>
        <v>1234</v>
      </c>
    </row>
    <row r="1851" spans="1:17" x14ac:dyDescent="0.25">
      <c r="A1851">
        <v>1949</v>
      </c>
      <c r="B1851">
        <v>233.36640299999999</v>
      </c>
      <c r="C1851" s="4">
        <v>1</v>
      </c>
      <c r="D1851">
        <v>225.44077999999999</v>
      </c>
      <c r="E1851" s="2">
        <v>2</v>
      </c>
      <c r="F1851">
        <v>237.202258</v>
      </c>
      <c r="G1851" s="5">
        <v>3</v>
      </c>
      <c r="P1851">
        <v>3</v>
      </c>
      <c r="Q1851" t="str">
        <f t="shared" si="29"/>
        <v>123</v>
      </c>
    </row>
    <row r="1852" spans="1:17" x14ac:dyDescent="0.25">
      <c r="A1852">
        <v>1950</v>
      </c>
      <c r="D1852">
        <v>225.44077999999999</v>
      </c>
      <c r="E1852" s="2">
        <v>2</v>
      </c>
      <c r="F1852">
        <v>237.202258</v>
      </c>
      <c r="G1852" s="5">
        <v>3</v>
      </c>
      <c r="P1852">
        <v>2</v>
      </c>
      <c r="Q1852" t="str">
        <f t="shared" si="29"/>
        <v>23</v>
      </c>
    </row>
    <row r="1853" spans="1:17" x14ac:dyDescent="0.25">
      <c r="A1853">
        <v>1951</v>
      </c>
      <c r="D1853">
        <v>225.44077999999999</v>
      </c>
      <c r="E1853" s="2">
        <v>2</v>
      </c>
      <c r="F1853">
        <v>237.202258</v>
      </c>
      <c r="G1853" s="5">
        <v>3</v>
      </c>
      <c r="P1853">
        <v>2</v>
      </c>
      <c r="Q1853" t="str">
        <f t="shared" si="29"/>
        <v>23</v>
      </c>
    </row>
    <row r="1854" spans="1:17" x14ac:dyDescent="0.25">
      <c r="A1854">
        <v>1952</v>
      </c>
      <c r="D1854">
        <v>225.44077999999999</v>
      </c>
      <c r="E1854" s="2">
        <v>2</v>
      </c>
      <c r="F1854">
        <v>237.202258</v>
      </c>
      <c r="G1854" s="5">
        <v>3</v>
      </c>
      <c r="P1854">
        <v>2</v>
      </c>
      <c r="Q1854" t="str">
        <f t="shared" si="29"/>
        <v>23</v>
      </c>
    </row>
    <row r="1855" spans="1:17" x14ac:dyDescent="0.25">
      <c r="A1855">
        <v>1953</v>
      </c>
      <c r="D1855">
        <v>225.44077999999999</v>
      </c>
      <c r="E1855" s="2">
        <v>2</v>
      </c>
      <c r="F1855">
        <v>237.202258</v>
      </c>
      <c r="G1855" s="5">
        <v>3</v>
      </c>
      <c r="P1855">
        <v>2</v>
      </c>
      <c r="Q1855" t="str">
        <f t="shared" si="29"/>
        <v>23</v>
      </c>
    </row>
    <row r="1856" spans="1:17" x14ac:dyDescent="0.25">
      <c r="A1856">
        <v>1954</v>
      </c>
      <c r="D1856">
        <v>225.44077999999999</v>
      </c>
      <c r="E1856" s="2">
        <v>2</v>
      </c>
      <c r="F1856">
        <v>237.202258</v>
      </c>
      <c r="G1856" s="5">
        <v>3</v>
      </c>
      <c r="P1856">
        <v>2</v>
      </c>
      <c r="Q1856" t="str">
        <f t="shared" si="29"/>
        <v>23</v>
      </c>
    </row>
    <row r="1857" spans="1:17" x14ac:dyDescent="0.25">
      <c r="A1857">
        <v>1955</v>
      </c>
      <c r="D1857">
        <v>225.44077999999999</v>
      </c>
      <c r="E1857" s="2">
        <v>2</v>
      </c>
      <c r="F1857">
        <v>237.202258</v>
      </c>
      <c r="G1857" s="5">
        <v>3</v>
      </c>
      <c r="P1857">
        <v>2</v>
      </c>
      <c r="Q1857" t="str">
        <f t="shared" si="29"/>
        <v>23</v>
      </c>
    </row>
    <row r="1858" spans="1:17" x14ac:dyDescent="0.25">
      <c r="A1858">
        <v>1956</v>
      </c>
      <c r="D1858">
        <v>225.44077999999999</v>
      </c>
      <c r="E1858" s="2">
        <v>2</v>
      </c>
      <c r="F1858">
        <v>237.202258</v>
      </c>
      <c r="G1858" s="5">
        <v>3</v>
      </c>
      <c r="P1858">
        <v>2</v>
      </c>
      <c r="Q1858" t="str">
        <f t="shared" ref="Q1858:Q1921" si="30">CONCATENATE(C1858,E1858,G1858,I1858)</f>
        <v>23</v>
      </c>
    </row>
    <row r="1859" spans="1:17" x14ac:dyDescent="0.25">
      <c r="A1859">
        <v>1957</v>
      </c>
      <c r="D1859">
        <v>225.44077999999999</v>
      </c>
      <c r="E1859" s="2">
        <v>2</v>
      </c>
      <c r="F1859">
        <v>237.202258</v>
      </c>
      <c r="G1859" s="5">
        <v>3</v>
      </c>
      <c r="P1859">
        <v>2</v>
      </c>
      <c r="Q1859" t="str">
        <f t="shared" si="30"/>
        <v>23</v>
      </c>
    </row>
    <row r="1860" spans="1:17" x14ac:dyDescent="0.25">
      <c r="A1860">
        <v>1958</v>
      </c>
      <c r="D1860">
        <v>225.44077999999999</v>
      </c>
      <c r="E1860" s="2">
        <v>2</v>
      </c>
      <c r="F1860">
        <v>237.202258</v>
      </c>
      <c r="G1860" s="5">
        <v>3</v>
      </c>
      <c r="P1860">
        <v>2</v>
      </c>
      <c r="Q1860" t="str">
        <f t="shared" si="30"/>
        <v>23</v>
      </c>
    </row>
    <row r="1861" spans="1:17" x14ac:dyDescent="0.25">
      <c r="A1861">
        <v>1959</v>
      </c>
      <c r="D1861">
        <v>225.44077999999999</v>
      </c>
      <c r="E1861" s="2">
        <v>2</v>
      </c>
      <c r="F1861">
        <v>237.202258</v>
      </c>
      <c r="G1861" s="5">
        <v>3</v>
      </c>
      <c r="P1861">
        <v>2</v>
      </c>
      <c r="Q1861" t="str">
        <f t="shared" si="30"/>
        <v>23</v>
      </c>
    </row>
    <row r="1862" spans="1:17" x14ac:dyDescent="0.25">
      <c r="A1862">
        <v>1960</v>
      </c>
      <c r="B1862">
        <v>219.01113799999999</v>
      </c>
      <c r="C1862" s="4">
        <v>1</v>
      </c>
      <c r="D1862">
        <v>225.44077999999999</v>
      </c>
      <c r="E1862" s="2">
        <v>2</v>
      </c>
      <c r="F1862">
        <v>237.202258</v>
      </c>
      <c r="G1862" s="5">
        <v>3</v>
      </c>
      <c r="P1862">
        <v>3</v>
      </c>
      <c r="Q1862" t="str">
        <f t="shared" si="30"/>
        <v>123</v>
      </c>
    </row>
    <row r="1863" spans="1:17" x14ac:dyDescent="0.25">
      <c r="A1863">
        <v>1961</v>
      </c>
      <c r="B1863">
        <v>218.967026</v>
      </c>
      <c r="C1863" s="4">
        <v>1</v>
      </c>
      <c r="D1863">
        <v>225.44858199999999</v>
      </c>
      <c r="E1863" s="2">
        <v>2</v>
      </c>
      <c r="F1863">
        <v>237.41991100000001</v>
      </c>
      <c r="G1863" s="5">
        <v>3</v>
      </c>
      <c r="H1863">
        <v>229.906341</v>
      </c>
      <c r="I1863" s="3">
        <v>4</v>
      </c>
      <c r="P1863">
        <v>4</v>
      </c>
      <c r="Q1863" t="str">
        <f t="shared" si="30"/>
        <v>1234</v>
      </c>
    </row>
    <row r="1864" spans="1:17" x14ac:dyDescent="0.25">
      <c r="A1864">
        <v>1962</v>
      </c>
      <c r="B1864">
        <v>218.967026</v>
      </c>
      <c r="C1864" s="4">
        <v>1</v>
      </c>
      <c r="F1864">
        <v>237.41991100000001</v>
      </c>
      <c r="G1864" s="5">
        <v>3</v>
      </c>
      <c r="H1864">
        <v>229.98722000000001</v>
      </c>
      <c r="I1864" s="3">
        <v>4</v>
      </c>
      <c r="P1864">
        <v>3</v>
      </c>
      <c r="Q1864" t="str">
        <f t="shared" si="30"/>
        <v>134</v>
      </c>
    </row>
    <row r="1865" spans="1:17" x14ac:dyDescent="0.25">
      <c r="A1865">
        <v>1963</v>
      </c>
      <c r="B1865">
        <v>218.967026</v>
      </c>
      <c r="C1865" s="4">
        <v>1</v>
      </c>
      <c r="H1865">
        <v>229.98722000000001</v>
      </c>
      <c r="I1865" s="3">
        <v>4</v>
      </c>
      <c r="P1865">
        <v>2</v>
      </c>
      <c r="Q1865" t="str">
        <f t="shared" si="30"/>
        <v>14</v>
      </c>
    </row>
    <row r="1866" spans="1:17" x14ac:dyDescent="0.25">
      <c r="A1866">
        <v>1964</v>
      </c>
      <c r="B1866">
        <v>218.967026</v>
      </c>
      <c r="C1866" s="4">
        <v>1</v>
      </c>
      <c r="H1866">
        <v>229.98722000000001</v>
      </c>
      <c r="I1866" s="3">
        <v>4</v>
      </c>
      <c r="P1866">
        <v>2</v>
      </c>
      <c r="Q1866" t="str">
        <f t="shared" si="30"/>
        <v>14</v>
      </c>
    </row>
    <row r="1867" spans="1:17" x14ac:dyDescent="0.25">
      <c r="A1867">
        <v>1965</v>
      </c>
      <c r="B1867">
        <v>218.967026</v>
      </c>
      <c r="C1867" s="4">
        <v>1</v>
      </c>
      <c r="H1867">
        <v>229.98722000000001</v>
      </c>
      <c r="I1867" s="3">
        <v>4</v>
      </c>
      <c r="P1867">
        <v>2</v>
      </c>
      <c r="Q1867" t="str">
        <f t="shared" si="30"/>
        <v>14</v>
      </c>
    </row>
    <row r="1868" spans="1:17" x14ac:dyDescent="0.25">
      <c r="A1868">
        <v>1966</v>
      </c>
      <c r="B1868">
        <v>218.967026</v>
      </c>
      <c r="C1868" s="4">
        <v>1</v>
      </c>
      <c r="H1868">
        <v>229.98722000000001</v>
      </c>
      <c r="I1868" s="3">
        <v>4</v>
      </c>
      <c r="P1868">
        <v>2</v>
      </c>
      <c r="Q1868" t="str">
        <f t="shared" si="30"/>
        <v>14</v>
      </c>
    </row>
    <row r="1869" spans="1:17" x14ac:dyDescent="0.25">
      <c r="A1869">
        <v>1967</v>
      </c>
      <c r="B1869">
        <v>218.967026</v>
      </c>
      <c r="C1869" s="4">
        <v>1</v>
      </c>
      <c r="H1869">
        <v>229.98722000000001</v>
      </c>
      <c r="I1869" s="3">
        <v>4</v>
      </c>
      <c r="P1869">
        <v>2</v>
      </c>
      <c r="Q1869" t="str">
        <f t="shared" si="30"/>
        <v>14</v>
      </c>
    </row>
    <row r="1870" spans="1:17" x14ac:dyDescent="0.25">
      <c r="A1870">
        <v>1968</v>
      </c>
      <c r="B1870">
        <v>218.967026</v>
      </c>
      <c r="C1870" s="4">
        <v>1</v>
      </c>
      <c r="H1870">
        <v>229.98722000000001</v>
      </c>
      <c r="I1870" s="3">
        <v>4</v>
      </c>
      <c r="P1870">
        <v>2</v>
      </c>
      <c r="Q1870" t="str">
        <f t="shared" si="30"/>
        <v>14</v>
      </c>
    </row>
    <row r="1871" spans="1:17" x14ac:dyDescent="0.25">
      <c r="A1871">
        <v>1969</v>
      </c>
      <c r="B1871">
        <v>218.967026</v>
      </c>
      <c r="C1871" s="4">
        <v>1</v>
      </c>
      <c r="H1871">
        <v>229.98722000000001</v>
      </c>
      <c r="I1871" s="3">
        <v>4</v>
      </c>
      <c r="P1871">
        <v>2</v>
      </c>
      <c r="Q1871" t="str">
        <f t="shared" si="30"/>
        <v>14</v>
      </c>
    </row>
    <row r="1872" spans="1:17" x14ac:dyDescent="0.25">
      <c r="A1872">
        <v>1970</v>
      </c>
      <c r="B1872">
        <v>218.967026</v>
      </c>
      <c r="C1872" s="4">
        <v>1</v>
      </c>
      <c r="H1872">
        <v>229.98722000000001</v>
      </c>
      <c r="I1872" s="3">
        <v>4</v>
      </c>
      <c r="P1872">
        <v>2</v>
      </c>
      <c r="Q1872" t="str">
        <f t="shared" si="30"/>
        <v>14</v>
      </c>
    </row>
    <row r="1873" spans="1:17" x14ac:dyDescent="0.25">
      <c r="A1873">
        <v>1971</v>
      </c>
      <c r="B1873">
        <v>218.967026</v>
      </c>
      <c r="C1873" s="4">
        <v>1</v>
      </c>
      <c r="H1873">
        <v>229.98722000000001</v>
      </c>
      <c r="I1873" s="3">
        <v>4</v>
      </c>
      <c r="P1873">
        <v>2</v>
      </c>
      <c r="Q1873" t="str">
        <f t="shared" si="30"/>
        <v>14</v>
      </c>
    </row>
    <row r="1874" spans="1:17" x14ac:dyDescent="0.25">
      <c r="A1874">
        <v>1972</v>
      </c>
      <c r="B1874">
        <v>218.967026</v>
      </c>
      <c r="C1874" s="4">
        <v>1</v>
      </c>
      <c r="D1874">
        <v>213.19024200000001</v>
      </c>
      <c r="E1874" s="2">
        <v>2</v>
      </c>
      <c r="H1874">
        <v>229.98722000000001</v>
      </c>
      <c r="I1874" s="3">
        <v>4</v>
      </c>
      <c r="P1874">
        <v>3</v>
      </c>
      <c r="Q1874" t="str">
        <f t="shared" si="30"/>
        <v>124</v>
      </c>
    </row>
    <row r="1875" spans="1:17" x14ac:dyDescent="0.25">
      <c r="A1875">
        <v>1973</v>
      </c>
      <c r="B1875">
        <v>219.01113799999999</v>
      </c>
      <c r="C1875" s="4">
        <v>1</v>
      </c>
      <c r="D1875">
        <v>213.23455799999999</v>
      </c>
      <c r="E1875" s="2">
        <v>2</v>
      </c>
      <c r="H1875">
        <v>229.906341</v>
      </c>
      <c r="I1875" s="3">
        <v>4</v>
      </c>
      <c r="P1875">
        <v>3</v>
      </c>
      <c r="Q1875" t="str">
        <f t="shared" si="30"/>
        <v>124</v>
      </c>
    </row>
    <row r="1876" spans="1:17" x14ac:dyDescent="0.25">
      <c r="A1876">
        <v>1974</v>
      </c>
      <c r="D1876">
        <v>213.23455799999999</v>
      </c>
      <c r="E1876" s="2">
        <v>2</v>
      </c>
      <c r="F1876">
        <v>222.264308</v>
      </c>
      <c r="G1876" s="5">
        <v>3</v>
      </c>
      <c r="P1876">
        <v>2</v>
      </c>
      <c r="Q1876" t="str">
        <f t="shared" si="30"/>
        <v>23</v>
      </c>
    </row>
    <row r="1877" spans="1:17" x14ac:dyDescent="0.25">
      <c r="A1877">
        <v>1975</v>
      </c>
      <c r="D1877">
        <v>213.23455799999999</v>
      </c>
      <c r="E1877" s="2">
        <v>2</v>
      </c>
      <c r="F1877">
        <v>222.24329800000001</v>
      </c>
      <c r="G1877" s="5">
        <v>3</v>
      </c>
      <c r="P1877">
        <v>2</v>
      </c>
      <c r="Q1877" t="str">
        <f t="shared" si="30"/>
        <v>23</v>
      </c>
    </row>
    <row r="1878" spans="1:17" x14ac:dyDescent="0.25">
      <c r="A1878">
        <v>1976</v>
      </c>
      <c r="D1878">
        <v>213.23455799999999</v>
      </c>
      <c r="E1878" s="2">
        <v>2</v>
      </c>
      <c r="F1878">
        <v>222.24329800000001</v>
      </c>
      <c r="G1878" s="5">
        <v>3</v>
      </c>
      <c r="P1878">
        <v>2</v>
      </c>
      <c r="Q1878" t="str">
        <f t="shared" si="30"/>
        <v>23</v>
      </c>
    </row>
    <row r="1879" spans="1:17" x14ac:dyDescent="0.25">
      <c r="A1879">
        <v>1977</v>
      </c>
      <c r="D1879">
        <v>213.23455799999999</v>
      </c>
      <c r="E1879" s="2">
        <v>2</v>
      </c>
      <c r="F1879">
        <v>222.24329800000001</v>
      </c>
      <c r="G1879" s="5">
        <v>3</v>
      </c>
      <c r="P1879">
        <v>2</v>
      </c>
      <c r="Q1879" t="str">
        <f t="shared" si="30"/>
        <v>23</v>
      </c>
    </row>
    <row r="1880" spans="1:17" x14ac:dyDescent="0.25">
      <c r="A1880">
        <v>1978</v>
      </c>
      <c r="D1880">
        <v>213.23455799999999</v>
      </c>
      <c r="E1880" s="2">
        <v>2</v>
      </c>
      <c r="F1880">
        <v>222.24329800000001</v>
      </c>
      <c r="G1880" s="5">
        <v>3</v>
      </c>
      <c r="P1880">
        <v>2</v>
      </c>
      <c r="Q1880" t="str">
        <f t="shared" si="30"/>
        <v>23</v>
      </c>
    </row>
    <row r="1881" spans="1:17" x14ac:dyDescent="0.25">
      <c r="A1881">
        <v>1979</v>
      </c>
      <c r="D1881">
        <v>213.23455799999999</v>
      </c>
      <c r="E1881" s="2">
        <v>2</v>
      </c>
      <c r="F1881">
        <v>222.24329800000001</v>
      </c>
      <c r="G1881" s="5">
        <v>3</v>
      </c>
      <c r="P1881">
        <v>2</v>
      </c>
      <c r="Q1881" t="str">
        <f t="shared" si="30"/>
        <v>23</v>
      </c>
    </row>
    <row r="1882" spans="1:17" x14ac:dyDescent="0.25">
      <c r="A1882">
        <v>1980</v>
      </c>
      <c r="D1882">
        <v>213.23455799999999</v>
      </c>
      <c r="E1882" s="2">
        <v>2</v>
      </c>
      <c r="F1882">
        <v>222.24329800000001</v>
      </c>
      <c r="G1882" s="5">
        <v>3</v>
      </c>
      <c r="P1882">
        <v>2</v>
      </c>
      <c r="Q1882" t="str">
        <f t="shared" si="30"/>
        <v>23</v>
      </c>
    </row>
    <row r="1883" spans="1:17" x14ac:dyDescent="0.25">
      <c r="A1883">
        <v>1981</v>
      </c>
      <c r="D1883">
        <v>213.23455799999999</v>
      </c>
      <c r="E1883" s="2">
        <v>2</v>
      </c>
      <c r="F1883">
        <v>222.24329800000001</v>
      </c>
      <c r="G1883" s="5">
        <v>3</v>
      </c>
      <c r="P1883">
        <v>2</v>
      </c>
      <c r="Q1883" t="str">
        <f t="shared" si="30"/>
        <v>23</v>
      </c>
    </row>
    <row r="1884" spans="1:17" x14ac:dyDescent="0.25">
      <c r="A1884">
        <v>1982</v>
      </c>
      <c r="D1884">
        <v>213.23455799999999</v>
      </c>
      <c r="E1884" s="2">
        <v>2</v>
      </c>
      <c r="F1884">
        <v>222.24329800000001</v>
      </c>
      <c r="G1884" s="5">
        <v>3</v>
      </c>
      <c r="I1884" s="3" t="s">
        <v>233</v>
      </c>
      <c r="N1884">
        <v>218.83050800000001</v>
      </c>
      <c r="O1884">
        <v>1982</v>
      </c>
      <c r="P1884">
        <v>3</v>
      </c>
      <c r="Q1884" t="str">
        <f t="shared" si="30"/>
        <v>234D</v>
      </c>
    </row>
    <row r="1885" spans="1:17" x14ac:dyDescent="0.25">
      <c r="A1885">
        <v>1983</v>
      </c>
      <c r="B1885">
        <v>205.80135999999999</v>
      </c>
      <c r="C1885" s="4">
        <v>1</v>
      </c>
      <c r="D1885">
        <v>213.23455799999999</v>
      </c>
      <c r="E1885" s="2">
        <v>2</v>
      </c>
      <c r="I1885" s="3" t="s">
        <v>233</v>
      </c>
      <c r="N1885">
        <v>218.83050800000001</v>
      </c>
      <c r="P1885">
        <v>3</v>
      </c>
      <c r="Q1885" t="str">
        <f t="shared" si="30"/>
        <v>124D</v>
      </c>
    </row>
    <row r="1886" spans="1:17" x14ac:dyDescent="0.25">
      <c r="A1886">
        <v>1984</v>
      </c>
      <c r="B1886">
        <v>205.762381</v>
      </c>
      <c r="C1886" s="4">
        <v>1</v>
      </c>
      <c r="D1886">
        <v>213.23455799999999</v>
      </c>
      <c r="E1886" s="2">
        <v>2</v>
      </c>
      <c r="I1886" s="3" t="s">
        <v>233</v>
      </c>
      <c r="N1886">
        <v>218.83050800000001</v>
      </c>
      <c r="P1886">
        <v>3</v>
      </c>
      <c r="Q1886" t="str">
        <f t="shared" si="30"/>
        <v>124D</v>
      </c>
    </row>
    <row r="1887" spans="1:17" x14ac:dyDescent="0.25">
      <c r="A1887">
        <v>1985</v>
      </c>
      <c r="B1887">
        <v>205.762381</v>
      </c>
      <c r="C1887" s="4">
        <v>1</v>
      </c>
      <c r="D1887">
        <v>213.19024200000001</v>
      </c>
      <c r="E1887" s="2">
        <v>2</v>
      </c>
      <c r="I1887" s="3" t="s">
        <v>233</v>
      </c>
      <c r="N1887">
        <v>218.83050800000001</v>
      </c>
      <c r="P1887">
        <v>3</v>
      </c>
      <c r="Q1887" t="str">
        <f t="shared" si="30"/>
        <v>124D</v>
      </c>
    </row>
    <row r="1888" spans="1:17" x14ac:dyDescent="0.25">
      <c r="A1888">
        <v>1986</v>
      </c>
      <c r="B1888">
        <v>205.762381</v>
      </c>
      <c r="C1888" s="4">
        <v>1</v>
      </c>
      <c r="I1888" s="3" t="s">
        <v>233</v>
      </c>
      <c r="N1888">
        <v>218.83050800000001</v>
      </c>
      <c r="P1888">
        <v>2</v>
      </c>
      <c r="Q1888" t="str">
        <f t="shared" si="30"/>
        <v>14D</v>
      </c>
    </row>
    <row r="1889" spans="1:17" x14ac:dyDescent="0.25">
      <c r="A1889">
        <v>1987</v>
      </c>
      <c r="B1889">
        <v>205.762381</v>
      </c>
      <c r="C1889" s="4">
        <v>1</v>
      </c>
      <c r="I1889" s="3" t="s">
        <v>233</v>
      </c>
      <c r="N1889">
        <v>218.83050800000001</v>
      </c>
      <c r="P1889">
        <v>2</v>
      </c>
      <c r="Q1889" t="str">
        <f t="shared" si="30"/>
        <v>14D</v>
      </c>
    </row>
    <row r="1890" spans="1:17" x14ac:dyDescent="0.25">
      <c r="A1890">
        <v>1988</v>
      </c>
      <c r="B1890">
        <v>205.762381</v>
      </c>
      <c r="C1890" s="4">
        <v>1</v>
      </c>
      <c r="I1890" s="3" t="s">
        <v>233</v>
      </c>
      <c r="N1890">
        <v>218.83050800000001</v>
      </c>
      <c r="P1890">
        <v>2</v>
      </c>
      <c r="Q1890" t="str">
        <f t="shared" si="30"/>
        <v>14D</v>
      </c>
    </row>
    <row r="1891" spans="1:17" x14ac:dyDescent="0.25">
      <c r="A1891">
        <v>1989</v>
      </c>
      <c r="B1891">
        <v>205.762381</v>
      </c>
      <c r="C1891" s="4">
        <v>1</v>
      </c>
      <c r="I1891" s="3" t="s">
        <v>233</v>
      </c>
      <c r="N1891">
        <v>218.83050800000001</v>
      </c>
      <c r="P1891">
        <v>2</v>
      </c>
      <c r="Q1891" t="str">
        <f t="shared" si="30"/>
        <v>14D</v>
      </c>
    </row>
    <row r="1892" spans="1:17" x14ac:dyDescent="0.25">
      <c r="A1892">
        <v>1990</v>
      </c>
      <c r="B1892">
        <v>205.762381</v>
      </c>
      <c r="C1892" s="4">
        <v>1</v>
      </c>
      <c r="I1892" s="3" t="s">
        <v>233</v>
      </c>
      <c r="N1892">
        <v>218.83050800000001</v>
      </c>
      <c r="P1892">
        <v>2</v>
      </c>
      <c r="Q1892" t="str">
        <f t="shared" si="30"/>
        <v>14D</v>
      </c>
    </row>
    <row r="1893" spans="1:17" x14ac:dyDescent="0.25">
      <c r="A1893">
        <v>1991</v>
      </c>
      <c r="B1893">
        <v>205.762381</v>
      </c>
      <c r="C1893" s="4">
        <v>1</v>
      </c>
      <c r="I1893" s="3" t="s">
        <v>233</v>
      </c>
      <c r="N1893">
        <v>218.83050800000001</v>
      </c>
      <c r="P1893">
        <v>2</v>
      </c>
      <c r="Q1893" t="str">
        <f t="shared" si="30"/>
        <v>14D</v>
      </c>
    </row>
    <row r="1894" spans="1:17" x14ac:dyDescent="0.25">
      <c r="A1894">
        <v>1992</v>
      </c>
      <c r="B1894">
        <v>205.762381</v>
      </c>
      <c r="C1894" s="4">
        <v>1</v>
      </c>
      <c r="I1894" s="3" t="s">
        <v>233</v>
      </c>
      <c r="N1894">
        <v>218.83050800000001</v>
      </c>
      <c r="P1894">
        <v>2</v>
      </c>
      <c r="Q1894" t="str">
        <f t="shared" si="30"/>
        <v>14D</v>
      </c>
    </row>
    <row r="1895" spans="1:17" x14ac:dyDescent="0.25">
      <c r="A1895">
        <v>1993</v>
      </c>
      <c r="B1895">
        <v>205.762381</v>
      </c>
      <c r="C1895" s="4">
        <v>1</v>
      </c>
      <c r="F1895">
        <v>213.48750100000001</v>
      </c>
      <c r="G1895" s="5">
        <v>3</v>
      </c>
      <c r="I1895" s="3" t="s">
        <v>233</v>
      </c>
      <c r="N1895">
        <v>218.83050800000001</v>
      </c>
      <c r="P1895">
        <v>3</v>
      </c>
      <c r="Q1895" t="str">
        <f t="shared" si="30"/>
        <v>134D</v>
      </c>
    </row>
    <row r="1896" spans="1:17" x14ac:dyDescent="0.25">
      <c r="A1896">
        <v>1994</v>
      </c>
      <c r="B1896">
        <v>205.762381</v>
      </c>
      <c r="C1896" s="4">
        <v>1</v>
      </c>
      <c r="F1896">
        <v>213.48750100000001</v>
      </c>
      <c r="G1896" s="5">
        <v>3</v>
      </c>
      <c r="I1896" s="3" t="s">
        <v>233</v>
      </c>
      <c r="N1896">
        <v>218.83050800000001</v>
      </c>
      <c r="P1896">
        <v>3</v>
      </c>
      <c r="Q1896" t="str">
        <f t="shared" si="30"/>
        <v>134D</v>
      </c>
    </row>
    <row r="1897" spans="1:17" x14ac:dyDescent="0.25">
      <c r="A1897">
        <v>1995</v>
      </c>
      <c r="B1897">
        <v>205.762381</v>
      </c>
      <c r="C1897" s="4">
        <v>1</v>
      </c>
      <c r="D1897">
        <v>199.284548</v>
      </c>
      <c r="E1897" s="2">
        <v>2</v>
      </c>
      <c r="F1897">
        <v>213.432221</v>
      </c>
      <c r="G1897" s="5">
        <v>3</v>
      </c>
      <c r="I1897" s="3" t="s">
        <v>233</v>
      </c>
      <c r="N1897">
        <v>218.83050800000001</v>
      </c>
      <c r="P1897">
        <v>4</v>
      </c>
      <c r="Q1897" t="str">
        <f t="shared" si="30"/>
        <v>1234D</v>
      </c>
    </row>
    <row r="1898" spans="1:17" x14ac:dyDescent="0.25">
      <c r="A1898">
        <v>1996</v>
      </c>
      <c r="B1898">
        <v>205.80135999999999</v>
      </c>
      <c r="C1898" s="4">
        <v>1</v>
      </c>
      <c r="D1898">
        <v>199.25612899999999</v>
      </c>
      <c r="E1898" s="2">
        <v>2</v>
      </c>
      <c r="F1898">
        <v>213.432221</v>
      </c>
      <c r="G1898" s="5">
        <v>3</v>
      </c>
      <c r="I1898" s="3" t="s">
        <v>233</v>
      </c>
      <c r="N1898">
        <v>218.83050800000001</v>
      </c>
      <c r="O1898">
        <v>1996</v>
      </c>
      <c r="P1898">
        <v>4</v>
      </c>
      <c r="Q1898" t="str">
        <f t="shared" si="30"/>
        <v>1234D</v>
      </c>
    </row>
    <row r="1899" spans="1:17" x14ac:dyDescent="0.25">
      <c r="A1899">
        <v>1997</v>
      </c>
      <c r="B1899">
        <v>205.80135999999999</v>
      </c>
      <c r="C1899" s="4">
        <v>1</v>
      </c>
      <c r="D1899">
        <v>199.25612899999999</v>
      </c>
      <c r="E1899" s="2">
        <v>2</v>
      </c>
      <c r="F1899">
        <v>213.432221</v>
      </c>
      <c r="G1899" s="5">
        <v>3</v>
      </c>
      <c r="P1899">
        <v>3</v>
      </c>
      <c r="Q1899" t="str">
        <f t="shared" si="30"/>
        <v>123</v>
      </c>
    </row>
    <row r="1900" spans="1:17" x14ac:dyDescent="0.25">
      <c r="A1900">
        <v>1998</v>
      </c>
      <c r="D1900">
        <v>199.25612899999999</v>
      </c>
      <c r="E1900" s="2">
        <v>2</v>
      </c>
      <c r="F1900">
        <v>213.432221</v>
      </c>
      <c r="G1900" s="5">
        <v>3</v>
      </c>
      <c r="P1900">
        <v>2</v>
      </c>
      <c r="Q1900" t="str">
        <f t="shared" si="30"/>
        <v>23</v>
      </c>
    </row>
    <row r="1901" spans="1:17" x14ac:dyDescent="0.25">
      <c r="A1901">
        <v>1999</v>
      </c>
      <c r="D1901">
        <v>199.25612899999999</v>
      </c>
      <c r="E1901" s="2">
        <v>2</v>
      </c>
      <c r="F1901">
        <v>213.432221</v>
      </c>
      <c r="G1901" s="5">
        <v>3</v>
      </c>
      <c r="P1901">
        <v>2</v>
      </c>
      <c r="Q1901" t="str">
        <f t="shared" si="30"/>
        <v>23</v>
      </c>
    </row>
    <row r="1902" spans="1:17" x14ac:dyDescent="0.25">
      <c r="A1902">
        <v>2000</v>
      </c>
      <c r="D1902">
        <v>199.25612899999999</v>
      </c>
      <c r="E1902" s="2">
        <v>2</v>
      </c>
      <c r="F1902">
        <v>213.432221</v>
      </c>
      <c r="G1902" s="5">
        <v>3</v>
      </c>
      <c r="P1902">
        <v>2</v>
      </c>
      <c r="Q1902" t="str">
        <f t="shared" si="30"/>
        <v>23</v>
      </c>
    </row>
    <row r="1903" spans="1:17" x14ac:dyDescent="0.25">
      <c r="A1903">
        <v>2001</v>
      </c>
      <c r="D1903">
        <v>199.25612899999999</v>
      </c>
      <c r="E1903" s="2">
        <v>2</v>
      </c>
      <c r="F1903">
        <v>213.432221</v>
      </c>
      <c r="G1903" s="5">
        <v>3</v>
      </c>
      <c r="P1903">
        <v>2</v>
      </c>
      <c r="Q1903" t="str">
        <f t="shared" si="30"/>
        <v>23</v>
      </c>
    </row>
    <row r="1904" spans="1:17" x14ac:dyDescent="0.25">
      <c r="A1904">
        <v>2002</v>
      </c>
      <c r="D1904">
        <v>199.25612899999999</v>
      </c>
      <c r="E1904" s="2">
        <v>2</v>
      </c>
      <c r="F1904">
        <v>213.432221</v>
      </c>
      <c r="G1904" s="5">
        <v>3</v>
      </c>
      <c r="P1904">
        <v>2</v>
      </c>
      <c r="Q1904" t="str">
        <f t="shared" si="30"/>
        <v>23</v>
      </c>
    </row>
    <row r="1905" spans="1:17" x14ac:dyDescent="0.25">
      <c r="A1905">
        <v>2003</v>
      </c>
      <c r="D1905">
        <v>199.25612899999999</v>
      </c>
      <c r="E1905" s="2">
        <v>2</v>
      </c>
      <c r="F1905">
        <v>213.432221</v>
      </c>
      <c r="G1905" s="5">
        <v>3</v>
      </c>
      <c r="P1905">
        <v>2</v>
      </c>
      <c r="Q1905" t="str">
        <f t="shared" si="30"/>
        <v>23</v>
      </c>
    </row>
    <row r="1906" spans="1:17" x14ac:dyDescent="0.25">
      <c r="A1906">
        <v>2004</v>
      </c>
      <c r="D1906">
        <v>199.25612899999999</v>
      </c>
      <c r="E1906" s="2">
        <v>2</v>
      </c>
      <c r="F1906">
        <v>213.432221</v>
      </c>
      <c r="G1906" s="5">
        <v>3</v>
      </c>
      <c r="P1906">
        <v>2</v>
      </c>
      <c r="Q1906" t="str">
        <f t="shared" si="30"/>
        <v>23</v>
      </c>
    </row>
    <row r="1907" spans="1:17" x14ac:dyDescent="0.25">
      <c r="A1907">
        <v>2005</v>
      </c>
      <c r="D1907">
        <v>199.25612899999999</v>
      </c>
      <c r="E1907" s="2">
        <v>2</v>
      </c>
      <c r="F1907">
        <v>213.432221</v>
      </c>
      <c r="G1907" s="5">
        <v>3</v>
      </c>
      <c r="P1907">
        <v>2</v>
      </c>
      <c r="Q1907" t="str">
        <f t="shared" si="30"/>
        <v>23</v>
      </c>
    </row>
    <row r="1908" spans="1:17" x14ac:dyDescent="0.25">
      <c r="A1908">
        <v>2006</v>
      </c>
      <c r="B1908">
        <v>193.38362000000001</v>
      </c>
      <c r="C1908" s="4">
        <v>1</v>
      </c>
      <c r="D1908">
        <v>199.25612899999999</v>
      </c>
      <c r="E1908" s="2">
        <v>2</v>
      </c>
      <c r="F1908">
        <v>213.48750100000001</v>
      </c>
      <c r="G1908" s="5">
        <v>3</v>
      </c>
      <c r="P1908">
        <v>3</v>
      </c>
      <c r="Q1908" t="str">
        <f t="shared" si="30"/>
        <v>123</v>
      </c>
    </row>
    <row r="1909" spans="1:17" x14ac:dyDescent="0.25">
      <c r="A1909">
        <v>2007</v>
      </c>
      <c r="B1909">
        <v>193.38584399999999</v>
      </c>
      <c r="C1909" s="4">
        <v>1</v>
      </c>
      <c r="D1909">
        <v>199.25612899999999</v>
      </c>
      <c r="E1909" s="2">
        <v>2</v>
      </c>
      <c r="F1909">
        <v>213.48750100000001</v>
      </c>
      <c r="G1909" s="5">
        <v>3</v>
      </c>
      <c r="P1909">
        <v>3</v>
      </c>
      <c r="Q1909" t="str">
        <f t="shared" si="30"/>
        <v>123</v>
      </c>
    </row>
    <row r="1910" spans="1:17" x14ac:dyDescent="0.25">
      <c r="A1910">
        <v>2008</v>
      </c>
      <c r="B1910">
        <v>193.38584399999999</v>
      </c>
      <c r="C1910" s="4">
        <v>1</v>
      </c>
      <c r="D1910">
        <v>199.25612899999999</v>
      </c>
      <c r="E1910" s="2">
        <v>2</v>
      </c>
      <c r="I1910" s="3" t="s">
        <v>233</v>
      </c>
      <c r="N1910">
        <v>204.08022199999999</v>
      </c>
      <c r="O1910">
        <v>2008</v>
      </c>
      <c r="P1910">
        <v>3</v>
      </c>
      <c r="Q1910" t="str">
        <f t="shared" si="30"/>
        <v>124D</v>
      </c>
    </row>
    <row r="1911" spans="1:17" x14ac:dyDescent="0.25">
      <c r="A1911">
        <v>2009</v>
      </c>
      <c r="B1911">
        <v>193.38584399999999</v>
      </c>
      <c r="C1911" s="4">
        <v>1</v>
      </c>
      <c r="D1911">
        <v>199.284548</v>
      </c>
      <c r="E1911" s="2">
        <v>2</v>
      </c>
      <c r="I1911" s="3" t="s">
        <v>233</v>
      </c>
      <c r="N1911">
        <v>204.08022199999999</v>
      </c>
      <c r="P1911">
        <v>3</v>
      </c>
      <c r="Q1911" t="str">
        <f t="shared" si="30"/>
        <v>124D</v>
      </c>
    </row>
    <row r="1912" spans="1:17" x14ac:dyDescent="0.25">
      <c r="A1912">
        <v>2010</v>
      </c>
      <c r="B1912">
        <v>193.38584399999999</v>
      </c>
      <c r="C1912" s="4">
        <v>1</v>
      </c>
      <c r="I1912" s="3" t="s">
        <v>233</v>
      </c>
      <c r="N1912">
        <v>204.05018899999999</v>
      </c>
      <c r="P1912">
        <v>2</v>
      </c>
      <c r="Q1912" t="str">
        <f t="shared" si="30"/>
        <v>14D</v>
      </c>
    </row>
    <row r="1913" spans="1:17" x14ac:dyDescent="0.25">
      <c r="A1913">
        <v>2011</v>
      </c>
      <c r="B1913">
        <v>193.38584399999999</v>
      </c>
      <c r="C1913" s="4">
        <v>1</v>
      </c>
      <c r="I1913" s="3" t="s">
        <v>233</v>
      </c>
      <c r="N1913">
        <v>204.05018899999999</v>
      </c>
      <c r="P1913">
        <v>2</v>
      </c>
      <c r="Q1913" t="str">
        <f t="shared" si="30"/>
        <v>14D</v>
      </c>
    </row>
    <row r="1914" spans="1:17" x14ac:dyDescent="0.25">
      <c r="A1914">
        <v>2012</v>
      </c>
      <c r="B1914">
        <v>193.38584399999999</v>
      </c>
      <c r="C1914" s="4">
        <v>1</v>
      </c>
      <c r="I1914" s="3" t="s">
        <v>233</v>
      </c>
      <c r="N1914">
        <v>204.05018899999999</v>
      </c>
      <c r="P1914">
        <v>2</v>
      </c>
      <c r="Q1914" t="str">
        <f t="shared" si="30"/>
        <v>14D</v>
      </c>
    </row>
    <row r="1915" spans="1:17" x14ac:dyDescent="0.25">
      <c r="A1915">
        <v>2013</v>
      </c>
      <c r="B1915">
        <v>193.38584399999999</v>
      </c>
      <c r="C1915" s="4">
        <v>1</v>
      </c>
      <c r="I1915" s="3" t="s">
        <v>233</v>
      </c>
      <c r="N1915">
        <v>204.05018899999999</v>
      </c>
      <c r="P1915">
        <v>2</v>
      </c>
      <c r="Q1915" t="str">
        <f t="shared" si="30"/>
        <v>14D</v>
      </c>
    </row>
    <row r="1916" spans="1:17" x14ac:dyDescent="0.25">
      <c r="A1916">
        <v>2014</v>
      </c>
      <c r="B1916">
        <v>193.38584399999999</v>
      </c>
      <c r="C1916" s="4">
        <v>1</v>
      </c>
      <c r="I1916" s="3" t="s">
        <v>233</v>
      </c>
      <c r="N1916">
        <v>204.05018899999999</v>
      </c>
      <c r="P1916">
        <v>2</v>
      </c>
      <c r="Q1916" t="str">
        <f t="shared" si="30"/>
        <v>14D</v>
      </c>
    </row>
    <row r="1917" spans="1:17" x14ac:dyDescent="0.25">
      <c r="A1917">
        <v>2015</v>
      </c>
      <c r="B1917">
        <v>193.38584399999999</v>
      </c>
      <c r="C1917" s="4">
        <v>1</v>
      </c>
      <c r="I1917" s="3" t="s">
        <v>233</v>
      </c>
      <c r="N1917">
        <v>204.05018899999999</v>
      </c>
      <c r="P1917">
        <v>2</v>
      </c>
      <c r="Q1917" t="str">
        <f t="shared" si="30"/>
        <v>14D</v>
      </c>
    </row>
    <row r="1918" spans="1:17" x14ac:dyDescent="0.25">
      <c r="A1918">
        <v>2016</v>
      </c>
      <c r="B1918">
        <v>193.38584399999999</v>
      </c>
      <c r="C1918" s="4">
        <v>1</v>
      </c>
      <c r="I1918" s="3" t="s">
        <v>233</v>
      </c>
      <c r="N1918">
        <v>204.05018899999999</v>
      </c>
      <c r="P1918">
        <v>2</v>
      </c>
      <c r="Q1918" t="str">
        <f t="shared" si="30"/>
        <v>14D</v>
      </c>
    </row>
    <row r="1919" spans="1:17" x14ac:dyDescent="0.25">
      <c r="A1919">
        <v>2017</v>
      </c>
      <c r="B1919">
        <v>193.38584399999999</v>
      </c>
      <c r="C1919" s="4">
        <v>1</v>
      </c>
      <c r="I1919" s="3" t="s">
        <v>233</v>
      </c>
      <c r="N1919">
        <v>204.08022199999999</v>
      </c>
      <c r="O1919">
        <v>2017</v>
      </c>
      <c r="P1919">
        <v>2</v>
      </c>
      <c r="Q1919" t="str">
        <f t="shared" si="30"/>
        <v>14D</v>
      </c>
    </row>
    <row r="1920" spans="1:17" x14ac:dyDescent="0.25">
      <c r="A1920">
        <v>2018</v>
      </c>
      <c r="B1920">
        <v>193.38584399999999</v>
      </c>
      <c r="C1920" s="4">
        <v>1</v>
      </c>
      <c r="D1920">
        <v>184.963347</v>
      </c>
      <c r="E1920" s="2">
        <v>2</v>
      </c>
      <c r="P1920">
        <v>2</v>
      </c>
      <c r="Q1920" t="str">
        <f t="shared" si="30"/>
        <v>12</v>
      </c>
    </row>
    <row r="1921" spans="1:17" x14ac:dyDescent="0.25">
      <c r="A1921">
        <v>2019</v>
      </c>
      <c r="B1921">
        <v>193.38584399999999</v>
      </c>
      <c r="C1921" s="4">
        <v>1</v>
      </c>
      <c r="D1921">
        <v>185.020644</v>
      </c>
      <c r="E1921" s="2">
        <v>2</v>
      </c>
      <c r="P1921">
        <v>2</v>
      </c>
      <c r="Q1921" t="str">
        <f t="shared" si="30"/>
        <v>12</v>
      </c>
    </row>
    <row r="1922" spans="1:17" x14ac:dyDescent="0.25">
      <c r="A1922">
        <v>2020</v>
      </c>
      <c r="B1922">
        <v>193.38362000000001</v>
      </c>
      <c r="C1922" s="4">
        <v>1</v>
      </c>
      <c r="D1922">
        <v>185.020644</v>
      </c>
      <c r="E1922" s="2">
        <v>2</v>
      </c>
      <c r="P1922">
        <v>2</v>
      </c>
      <c r="Q1922" t="str">
        <f t="shared" ref="Q1922:Q1985" si="31">CONCATENATE(C1922,E1922,G1922,I1922)</f>
        <v>12</v>
      </c>
    </row>
    <row r="1923" spans="1:17" x14ac:dyDescent="0.25">
      <c r="A1923">
        <v>2021</v>
      </c>
      <c r="D1923">
        <v>185.020644</v>
      </c>
      <c r="E1923" s="2">
        <v>2</v>
      </c>
      <c r="P1923">
        <v>1</v>
      </c>
      <c r="Q1923" t="str">
        <f t="shared" si="31"/>
        <v>2</v>
      </c>
    </row>
    <row r="1924" spans="1:17" x14ac:dyDescent="0.25">
      <c r="A1924">
        <v>2022</v>
      </c>
      <c r="D1924">
        <v>185.020644</v>
      </c>
      <c r="E1924" s="2">
        <v>2</v>
      </c>
      <c r="P1924">
        <v>1</v>
      </c>
      <c r="Q1924" t="str">
        <f t="shared" si="31"/>
        <v>2</v>
      </c>
    </row>
    <row r="1925" spans="1:17" x14ac:dyDescent="0.25">
      <c r="A1925">
        <v>2023</v>
      </c>
      <c r="D1925">
        <v>185.020644</v>
      </c>
      <c r="E1925" s="2">
        <v>2</v>
      </c>
      <c r="F1925">
        <v>196.71396099999998</v>
      </c>
      <c r="G1925" s="5">
        <v>3</v>
      </c>
      <c r="P1925">
        <v>2</v>
      </c>
      <c r="Q1925" t="str">
        <f t="shared" si="31"/>
        <v>23</v>
      </c>
    </row>
    <row r="1926" spans="1:17" x14ac:dyDescent="0.25">
      <c r="A1926">
        <v>2024</v>
      </c>
      <c r="D1926">
        <v>185.020644</v>
      </c>
      <c r="E1926" s="2">
        <v>2</v>
      </c>
      <c r="F1926">
        <v>196.663432</v>
      </c>
      <c r="G1926" s="5">
        <v>3</v>
      </c>
      <c r="P1926">
        <v>2</v>
      </c>
      <c r="Q1926" t="str">
        <f t="shared" si="31"/>
        <v>23</v>
      </c>
    </row>
    <row r="1927" spans="1:17" x14ac:dyDescent="0.25">
      <c r="A1927">
        <v>2025</v>
      </c>
      <c r="D1927">
        <v>185.020644</v>
      </c>
      <c r="E1927" s="2">
        <v>2</v>
      </c>
      <c r="F1927">
        <v>196.663432</v>
      </c>
      <c r="G1927" s="5">
        <v>3</v>
      </c>
      <c r="P1927">
        <v>2</v>
      </c>
      <c r="Q1927" t="str">
        <f t="shared" si="31"/>
        <v>23</v>
      </c>
    </row>
    <row r="1928" spans="1:17" x14ac:dyDescent="0.25">
      <c r="A1928">
        <v>2026</v>
      </c>
      <c r="D1928">
        <v>185.020644</v>
      </c>
      <c r="E1928" s="2">
        <v>2</v>
      </c>
      <c r="F1928">
        <v>196.663432</v>
      </c>
      <c r="G1928" s="5">
        <v>3</v>
      </c>
      <c r="P1928">
        <v>2</v>
      </c>
      <c r="Q1928" t="str">
        <f t="shared" si="31"/>
        <v>23</v>
      </c>
    </row>
    <row r="1929" spans="1:17" x14ac:dyDescent="0.25">
      <c r="A1929">
        <v>2027</v>
      </c>
      <c r="D1929">
        <v>185.020644</v>
      </c>
      <c r="E1929" s="2">
        <v>2</v>
      </c>
      <c r="F1929">
        <v>196.663432</v>
      </c>
      <c r="G1929" s="5">
        <v>3</v>
      </c>
      <c r="P1929">
        <v>2</v>
      </c>
      <c r="Q1929" t="str">
        <f t="shared" si="31"/>
        <v>23</v>
      </c>
    </row>
    <row r="1930" spans="1:17" x14ac:dyDescent="0.25">
      <c r="A1930">
        <v>2028</v>
      </c>
      <c r="D1930">
        <v>185.020644</v>
      </c>
      <c r="E1930" s="2">
        <v>2</v>
      </c>
      <c r="F1930">
        <v>196.663432</v>
      </c>
      <c r="G1930" s="5">
        <v>3</v>
      </c>
      <c r="P1930">
        <v>2</v>
      </c>
      <c r="Q1930" t="str">
        <f t="shared" si="31"/>
        <v>23</v>
      </c>
    </row>
    <row r="1931" spans="1:17" x14ac:dyDescent="0.25">
      <c r="A1931">
        <v>2029</v>
      </c>
      <c r="D1931">
        <v>185.020644</v>
      </c>
      <c r="E1931" s="2">
        <v>2</v>
      </c>
      <c r="F1931">
        <v>196.663432</v>
      </c>
      <c r="G1931" s="5">
        <v>3</v>
      </c>
      <c r="P1931">
        <v>2</v>
      </c>
      <c r="Q1931" t="str">
        <f t="shared" si="31"/>
        <v>23</v>
      </c>
    </row>
    <row r="1932" spans="1:17" x14ac:dyDescent="0.25">
      <c r="A1932">
        <v>2030</v>
      </c>
      <c r="D1932">
        <v>185.020644</v>
      </c>
      <c r="E1932" s="2">
        <v>2</v>
      </c>
      <c r="F1932">
        <v>196.663432</v>
      </c>
      <c r="G1932" s="5">
        <v>3</v>
      </c>
      <c r="P1932">
        <v>2</v>
      </c>
      <c r="Q1932" t="str">
        <f t="shared" si="31"/>
        <v>23</v>
      </c>
    </row>
    <row r="1933" spans="1:17" x14ac:dyDescent="0.25">
      <c r="A1933">
        <v>2031</v>
      </c>
      <c r="B1933">
        <v>178.42286200000001</v>
      </c>
      <c r="C1933" s="4">
        <v>1</v>
      </c>
      <c r="D1933">
        <v>185.020644</v>
      </c>
      <c r="E1933" s="2">
        <v>2</v>
      </c>
      <c r="F1933">
        <v>196.663432</v>
      </c>
      <c r="G1933" s="5">
        <v>3</v>
      </c>
      <c r="P1933">
        <v>3</v>
      </c>
      <c r="Q1933" t="str">
        <f t="shared" si="31"/>
        <v>123</v>
      </c>
    </row>
    <row r="1934" spans="1:17" x14ac:dyDescent="0.25">
      <c r="A1934">
        <v>2032</v>
      </c>
      <c r="B1934">
        <v>178.416552</v>
      </c>
      <c r="C1934" s="4">
        <v>1</v>
      </c>
      <c r="D1934">
        <v>185.020644</v>
      </c>
      <c r="E1934" s="2">
        <v>2</v>
      </c>
      <c r="F1934">
        <v>196.663432</v>
      </c>
      <c r="G1934" s="5">
        <v>3</v>
      </c>
      <c r="P1934">
        <v>3</v>
      </c>
      <c r="Q1934" t="str">
        <f t="shared" si="31"/>
        <v>123</v>
      </c>
    </row>
    <row r="1935" spans="1:17" x14ac:dyDescent="0.25">
      <c r="A1935">
        <v>2033</v>
      </c>
      <c r="B1935">
        <v>178.416552</v>
      </c>
      <c r="C1935" s="4">
        <v>1</v>
      </c>
      <c r="D1935">
        <v>185.020644</v>
      </c>
      <c r="E1935" s="2">
        <v>2</v>
      </c>
      <c r="F1935">
        <v>196.663432</v>
      </c>
      <c r="G1935" s="5">
        <v>3</v>
      </c>
      <c r="P1935">
        <v>3</v>
      </c>
      <c r="Q1935" t="str">
        <f t="shared" si="31"/>
        <v>123</v>
      </c>
    </row>
    <row r="1936" spans="1:17" x14ac:dyDescent="0.25">
      <c r="A1936">
        <v>2034</v>
      </c>
      <c r="B1936">
        <v>178.416552</v>
      </c>
      <c r="C1936" s="4">
        <v>1</v>
      </c>
      <c r="D1936">
        <v>185.020644</v>
      </c>
      <c r="E1936" s="2">
        <v>2</v>
      </c>
      <c r="F1936">
        <v>196.663432</v>
      </c>
      <c r="G1936" s="5">
        <v>3</v>
      </c>
      <c r="P1936">
        <v>3</v>
      </c>
      <c r="Q1936" t="str">
        <f t="shared" si="31"/>
        <v>123</v>
      </c>
    </row>
    <row r="1937" spans="1:17" x14ac:dyDescent="0.25">
      <c r="A1937">
        <v>2035</v>
      </c>
      <c r="B1937">
        <v>178.416552</v>
      </c>
      <c r="C1937" s="4">
        <v>1</v>
      </c>
      <c r="D1937">
        <v>184.963347</v>
      </c>
      <c r="E1937" s="2">
        <v>2</v>
      </c>
      <c r="F1937">
        <v>196.663432</v>
      </c>
      <c r="G1937" s="5">
        <v>3</v>
      </c>
      <c r="P1937">
        <v>3</v>
      </c>
      <c r="Q1937" t="str">
        <f t="shared" si="31"/>
        <v>123</v>
      </c>
    </row>
    <row r="1938" spans="1:17" x14ac:dyDescent="0.25">
      <c r="A1938">
        <v>2036</v>
      </c>
      <c r="B1938">
        <v>178.416552</v>
      </c>
      <c r="C1938" s="4">
        <v>1</v>
      </c>
      <c r="F1938">
        <v>196.663432</v>
      </c>
      <c r="G1938" s="5">
        <v>3</v>
      </c>
      <c r="P1938">
        <v>2</v>
      </c>
      <c r="Q1938" t="str">
        <f t="shared" si="31"/>
        <v>13</v>
      </c>
    </row>
    <row r="1939" spans="1:17" x14ac:dyDescent="0.25">
      <c r="A1939">
        <v>2037</v>
      </c>
      <c r="B1939">
        <v>178.416552</v>
      </c>
      <c r="C1939" s="4">
        <v>1</v>
      </c>
      <c r="F1939">
        <v>196.663432</v>
      </c>
      <c r="G1939" s="5">
        <v>3</v>
      </c>
      <c r="H1939">
        <v>189.00436999999999</v>
      </c>
      <c r="I1939" s="3">
        <v>4</v>
      </c>
      <c r="P1939">
        <v>3</v>
      </c>
      <c r="Q1939" t="str">
        <f t="shared" si="31"/>
        <v>134</v>
      </c>
    </row>
    <row r="1940" spans="1:17" x14ac:dyDescent="0.25">
      <c r="A1940">
        <v>2038</v>
      </c>
      <c r="B1940">
        <v>178.416552</v>
      </c>
      <c r="C1940" s="4">
        <v>1</v>
      </c>
      <c r="F1940">
        <v>196.71396099999998</v>
      </c>
      <c r="G1940" s="5">
        <v>3</v>
      </c>
      <c r="H1940">
        <v>188.98311799999999</v>
      </c>
      <c r="I1940" s="3">
        <v>4</v>
      </c>
      <c r="P1940">
        <v>3</v>
      </c>
      <c r="Q1940" t="str">
        <f t="shared" si="31"/>
        <v>134</v>
      </c>
    </row>
    <row r="1941" spans="1:17" x14ac:dyDescent="0.25">
      <c r="A1941">
        <v>2039</v>
      </c>
      <c r="B1941">
        <v>178.416552</v>
      </c>
      <c r="C1941" s="4">
        <v>1</v>
      </c>
      <c r="H1941">
        <v>188.98311799999999</v>
      </c>
      <c r="I1941" s="3">
        <v>4</v>
      </c>
      <c r="P1941">
        <v>2</v>
      </c>
      <c r="Q1941" t="str">
        <f t="shared" si="31"/>
        <v>14</v>
      </c>
    </row>
    <row r="1942" spans="1:17" x14ac:dyDescent="0.25">
      <c r="A1942">
        <v>2040</v>
      </c>
      <c r="B1942">
        <v>178.416552</v>
      </c>
      <c r="C1942" s="4">
        <v>1</v>
      </c>
      <c r="H1942">
        <v>188.98311799999999</v>
      </c>
      <c r="I1942" s="3">
        <v>4</v>
      </c>
      <c r="P1942">
        <v>2</v>
      </c>
      <c r="Q1942" t="str">
        <f t="shared" si="31"/>
        <v>14</v>
      </c>
    </row>
    <row r="1943" spans="1:17" x14ac:dyDescent="0.25">
      <c r="A1943">
        <v>2041</v>
      </c>
      <c r="B1943">
        <v>178.416552</v>
      </c>
      <c r="C1943" s="4">
        <v>1</v>
      </c>
      <c r="H1943">
        <v>188.98311799999999</v>
      </c>
      <c r="I1943" s="3">
        <v>4</v>
      </c>
      <c r="P1943">
        <v>2</v>
      </c>
      <c r="Q1943" t="str">
        <f t="shared" si="31"/>
        <v>14</v>
      </c>
    </row>
    <row r="1944" spans="1:17" x14ac:dyDescent="0.25">
      <c r="A1944">
        <v>2042</v>
      </c>
      <c r="B1944">
        <v>178.416552</v>
      </c>
      <c r="C1944" s="4">
        <v>1</v>
      </c>
      <c r="H1944">
        <v>188.98311799999999</v>
      </c>
      <c r="I1944" s="3">
        <v>4</v>
      </c>
      <c r="P1944">
        <v>2</v>
      </c>
      <c r="Q1944" t="str">
        <f t="shared" si="31"/>
        <v>14</v>
      </c>
    </row>
    <row r="1945" spans="1:17" x14ac:dyDescent="0.25">
      <c r="A1945">
        <v>2043</v>
      </c>
      <c r="B1945">
        <v>178.416552</v>
      </c>
      <c r="C1945" s="4">
        <v>1</v>
      </c>
      <c r="H1945">
        <v>188.98311799999999</v>
      </c>
      <c r="I1945" s="3">
        <v>4</v>
      </c>
      <c r="P1945">
        <v>2</v>
      </c>
      <c r="Q1945" t="str">
        <f t="shared" si="31"/>
        <v>14</v>
      </c>
    </row>
    <row r="1946" spans="1:17" x14ac:dyDescent="0.25">
      <c r="A1946">
        <v>2044</v>
      </c>
      <c r="B1946">
        <v>178.416552</v>
      </c>
      <c r="C1946" s="4">
        <v>1</v>
      </c>
      <c r="H1946">
        <v>188.98311799999999</v>
      </c>
      <c r="I1946" s="3">
        <v>4</v>
      </c>
      <c r="P1946">
        <v>2</v>
      </c>
      <c r="Q1946" t="str">
        <f t="shared" si="31"/>
        <v>14</v>
      </c>
    </row>
    <row r="1947" spans="1:17" x14ac:dyDescent="0.25">
      <c r="A1947">
        <v>2045</v>
      </c>
      <c r="B1947">
        <v>178.416552</v>
      </c>
      <c r="C1947" s="4">
        <v>1</v>
      </c>
      <c r="H1947">
        <v>188.98311799999999</v>
      </c>
      <c r="I1947" s="3">
        <v>4</v>
      </c>
      <c r="P1947">
        <v>2</v>
      </c>
      <c r="Q1947" t="str">
        <f t="shared" si="31"/>
        <v>14</v>
      </c>
    </row>
    <row r="1948" spans="1:17" x14ac:dyDescent="0.25">
      <c r="A1948">
        <v>2046</v>
      </c>
      <c r="B1948">
        <v>178.416552</v>
      </c>
      <c r="C1948" s="4">
        <v>1</v>
      </c>
      <c r="D1948">
        <v>170.25671199999999</v>
      </c>
      <c r="E1948" s="2">
        <v>2</v>
      </c>
      <c r="H1948">
        <v>188.98311799999999</v>
      </c>
      <c r="I1948" s="3">
        <v>4</v>
      </c>
      <c r="P1948">
        <v>3</v>
      </c>
      <c r="Q1948" t="str">
        <f t="shared" si="31"/>
        <v>124</v>
      </c>
    </row>
    <row r="1949" spans="1:17" x14ac:dyDescent="0.25">
      <c r="A1949">
        <v>2047</v>
      </c>
      <c r="B1949">
        <v>178.416552</v>
      </c>
      <c r="C1949" s="4">
        <v>1</v>
      </c>
      <c r="D1949">
        <v>170.34490600000001</v>
      </c>
      <c r="E1949" s="2">
        <v>2</v>
      </c>
      <c r="H1949">
        <v>188.98311799999999</v>
      </c>
      <c r="I1949" s="3">
        <v>4</v>
      </c>
      <c r="P1949">
        <v>3</v>
      </c>
      <c r="Q1949" t="str">
        <f t="shared" si="31"/>
        <v>124</v>
      </c>
    </row>
    <row r="1950" spans="1:17" x14ac:dyDescent="0.25">
      <c r="A1950">
        <v>2048</v>
      </c>
      <c r="D1950">
        <v>170.34490600000001</v>
      </c>
      <c r="E1950" s="2">
        <v>2</v>
      </c>
      <c r="H1950">
        <v>188.98311799999999</v>
      </c>
      <c r="I1950" s="3">
        <v>4</v>
      </c>
      <c r="P1950">
        <v>2</v>
      </c>
      <c r="Q1950" t="str">
        <f t="shared" si="31"/>
        <v>24</v>
      </c>
    </row>
    <row r="1951" spans="1:17" x14ac:dyDescent="0.25">
      <c r="A1951">
        <v>2049</v>
      </c>
      <c r="D1951">
        <v>170.34490600000001</v>
      </c>
      <c r="E1951" s="2">
        <v>2</v>
      </c>
      <c r="H1951">
        <v>188.98311799999999</v>
      </c>
      <c r="I1951" s="3">
        <v>4</v>
      </c>
      <c r="P1951">
        <v>2</v>
      </c>
      <c r="Q1951" t="str">
        <f t="shared" si="31"/>
        <v>24</v>
      </c>
    </row>
    <row r="1952" spans="1:17" x14ac:dyDescent="0.25">
      <c r="A1952">
        <v>2050</v>
      </c>
      <c r="D1952">
        <v>170.34490600000001</v>
      </c>
      <c r="E1952" s="2">
        <v>2</v>
      </c>
      <c r="F1952">
        <v>181.13045700000001</v>
      </c>
      <c r="G1952" s="5">
        <v>3</v>
      </c>
      <c r="H1952">
        <v>188.98311799999999</v>
      </c>
      <c r="I1952" s="3">
        <v>4</v>
      </c>
      <c r="P1952">
        <v>3</v>
      </c>
      <c r="Q1952" t="str">
        <f t="shared" si="31"/>
        <v>234</v>
      </c>
    </row>
    <row r="1953" spans="1:17" x14ac:dyDescent="0.25">
      <c r="A1953">
        <v>2051</v>
      </c>
      <c r="D1953">
        <v>170.34490600000001</v>
      </c>
      <c r="E1953" s="2">
        <v>2</v>
      </c>
      <c r="F1953">
        <v>181.10708499999998</v>
      </c>
      <c r="G1953" s="5">
        <v>3</v>
      </c>
      <c r="H1953">
        <v>189.00436999999999</v>
      </c>
      <c r="I1953" s="3">
        <v>4</v>
      </c>
      <c r="P1953">
        <v>3</v>
      </c>
      <c r="Q1953" t="str">
        <f t="shared" si="31"/>
        <v>234</v>
      </c>
    </row>
    <row r="1954" spans="1:17" x14ac:dyDescent="0.25">
      <c r="A1954">
        <v>2052</v>
      </c>
      <c r="D1954">
        <v>170.34490600000001</v>
      </c>
      <c r="E1954" s="2">
        <v>2</v>
      </c>
      <c r="F1954">
        <v>181.10708499999998</v>
      </c>
      <c r="G1954" s="5">
        <v>3</v>
      </c>
      <c r="H1954">
        <v>189.00436999999999</v>
      </c>
      <c r="I1954" s="3">
        <v>4</v>
      </c>
      <c r="P1954">
        <v>3</v>
      </c>
      <c r="Q1954" t="str">
        <f t="shared" si="31"/>
        <v>234</v>
      </c>
    </row>
    <row r="1955" spans="1:17" x14ac:dyDescent="0.25">
      <c r="A1955">
        <v>2053</v>
      </c>
      <c r="D1955">
        <v>170.34490600000001</v>
      </c>
      <c r="E1955" s="2">
        <v>2</v>
      </c>
      <c r="F1955">
        <v>181.10708499999998</v>
      </c>
      <c r="G1955" s="5">
        <v>3</v>
      </c>
      <c r="P1955">
        <v>2</v>
      </c>
      <c r="Q1955" t="str">
        <f t="shared" si="31"/>
        <v>23</v>
      </c>
    </row>
    <row r="1956" spans="1:17" x14ac:dyDescent="0.25">
      <c r="A1956">
        <v>2054</v>
      </c>
      <c r="D1956">
        <v>170.34490600000001</v>
      </c>
      <c r="E1956" s="2">
        <v>2</v>
      </c>
      <c r="F1956">
        <v>181.10708499999998</v>
      </c>
      <c r="G1956" s="5">
        <v>3</v>
      </c>
      <c r="P1956">
        <v>2</v>
      </c>
      <c r="Q1956" t="str">
        <f t="shared" si="31"/>
        <v>23</v>
      </c>
    </row>
    <row r="1957" spans="1:17" x14ac:dyDescent="0.25">
      <c r="A1957">
        <v>2055</v>
      </c>
      <c r="D1957">
        <v>170.34490600000001</v>
      </c>
      <c r="E1957" s="2">
        <v>2</v>
      </c>
      <c r="F1957">
        <v>181.10708499999998</v>
      </c>
      <c r="G1957" s="5">
        <v>3</v>
      </c>
      <c r="P1957">
        <v>2</v>
      </c>
      <c r="Q1957" t="str">
        <f t="shared" si="31"/>
        <v>23</v>
      </c>
    </row>
    <row r="1958" spans="1:17" x14ac:dyDescent="0.25">
      <c r="A1958">
        <v>2056</v>
      </c>
      <c r="D1958">
        <v>170.34490600000001</v>
      </c>
      <c r="E1958" s="2">
        <v>2</v>
      </c>
      <c r="F1958">
        <v>181.10708499999998</v>
      </c>
      <c r="G1958" s="5">
        <v>3</v>
      </c>
      <c r="P1958">
        <v>2</v>
      </c>
      <c r="Q1958" t="str">
        <f t="shared" si="31"/>
        <v>23</v>
      </c>
    </row>
    <row r="1959" spans="1:17" x14ac:dyDescent="0.25">
      <c r="A1959">
        <v>2057</v>
      </c>
      <c r="D1959">
        <v>170.34490600000001</v>
      </c>
      <c r="E1959" s="2">
        <v>2</v>
      </c>
      <c r="F1959">
        <v>181.10708499999998</v>
      </c>
      <c r="G1959" s="5">
        <v>3</v>
      </c>
      <c r="P1959">
        <v>2</v>
      </c>
      <c r="Q1959" t="str">
        <f t="shared" si="31"/>
        <v>23</v>
      </c>
    </row>
    <row r="1960" spans="1:17" x14ac:dyDescent="0.25">
      <c r="A1960">
        <v>2058</v>
      </c>
      <c r="D1960">
        <v>170.34490600000001</v>
      </c>
      <c r="E1960" s="2">
        <v>2</v>
      </c>
      <c r="F1960">
        <v>181.10708499999998</v>
      </c>
      <c r="G1960" s="5">
        <v>3</v>
      </c>
      <c r="P1960">
        <v>2</v>
      </c>
      <c r="Q1960" t="str">
        <f t="shared" si="31"/>
        <v>23</v>
      </c>
    </row>
    <row r="1961" spans="1:17" x14ac:dyDescent="0.25">
      <c r="A1961">
        <v>2059</v>
      </c>
      <c r="B1961">
        <v>163.54817600000001</v>
      </c>
      <c r="C1961" s="4">
        <v>1</v>
      </c>
      <c r="D1961">
        <v>170.34490600000001</v>
      </c>
      <c r="E1961" s="2">
        <v>2</v>
      </c>
      <c r="F1961">
        <v>181.10708499999998</v>
      </c>
      <c r="G1961" s="5">
        <v>3</v>
      </c>
      <c r="P1961">
        <v>3</v>
      </c>
      <c r="Q1961" t="str">
        <f t="shared" si="31"/>
        <v>123</v>
      </c>
    </row>
    <row r="1962" spans="1:17" x14ac:dyDescent="0.25">
      <c r="A1962">
        <v>2060</v>
      </c>
      <c r="B1962">
        <v>163.54514699999999</v>
      </c>
      <c r="C1962" s="4">
        <v>1</v>
      </c>
      <c r="D1962">
        <v>170.25671199999999</v>
      </c>
      <c r="E1962" s="2">
        <v>2</v>
      </c>
      <c r="F1962">
        <v>181.10708499999998</v>
      </c>
      <c r="G1962" s="5">
        <v>3</v>
      </c>
      <c r="P1962">
        <v>3</v>
      </c>
      <c r="Q1962" t="str">
        <f t="shared" si="31"/>
        <v>123</v>
      </c>
    </row>
    <row r="1963" spans="1:17" x14ac:dyDescent="0.25">
      <c r="A1963">
        <v>2061</v>
      </c>
      <c r="B1963">
        <v>163.54514699999999</v>
      </c>
      <c r="C1963" s="4">
        <v>1</v>
      </c>
      <c r="F1963">
        <v>181.10708499999998</v>
      </c>
      <c r="G1963" s="5">
        <v>3</v>
      </c>
      <c r="P1963">
        <v>2</v>
      </c>
      <c r="Q1963" t="str">
        <f t="shared" si="31"/>
        <v>13</v>
      </c>
    </row>
    <row r="1964" spans="1:17" x14ac:dyDescent="0.25">
      <c r="A1964">
        <v>2062</v>
      </c>
      <c r="B1964">
        <v>163.54514699999999</v>
      </c>
      <c r="C1964" s="4">
        <v>1</v>
      </c>
      <c r="F1964">
        <v>181.10708499999998</v>
      </c>
      <c r="G1964" s="5">
        <v>3</v>
      </c>
      <c r="P1964">
        <v>2</v>
      </c>
      <c r="Q1964" t="str">
        <f t="shared" si="31"/>
        <v>13</v>
      </c>
    </row>
    <row r="1965" spans="1:17" x14ac:dyDescent="0.25">
      <c r="A1965">
        <v>2063</v>
      </c>
      <c r="B1965">
        <v>163.54514699999999</v>
      </c>
      <c r="C1965" s="4">
        <v>1</v>
      </c>
      <c r="F1965">
        <v>181.13045700000001</v>
      </c>
      <c r="G1965" s="5">
        <v>3</v>
      </c>
      <c r="P1965">
        <v>2</v>
      </c>
      <c r="Q1965" t="str">
        <f t="shared" si="31"/>
        <v>13</v>
      </c>
    </row>
    <row r="1966" spans="1:17" x14ac:dyDescent="0.25">
      <c r="A1966">
        <v>2064</v>
      </c>
      <c r="B1966">
        <v>163.54514699999999</v>
      </c>
      <c r="C1966" s="4">
        <v>1</v>
      </c>
      <c r="H1966">
        <v>172.17805300000001</v>
      </c>
      <c r="I1966" s="3">
        <v>4</v>
      </c>
      <c r="P1966">
        <v>2</v>
      </c>
      <c r="Q1966" t="str">
        <f t="shared" si="31"/>
        <v>14</v>
      </c>
    </row>
    <row r="1967" spans="1:17" x14ac:dyDescent="0.25">
      <c r="A1967">
        <v>2065</v>
      </c>
      <c r="B1967">
        <v>163.54514699999999</v>
      </c>
      <c r="C1967" s="4">
        <v>1</v>
      </c>
      <c r="H1967">
        <v>172.203799</v>
      </c>
      <c r="I1967" s="3">
        <v>4</v>
      </c>
      <c r="P1967">
        <v>2</v>
      </c>
      <c r="Q1967" t="str">
        <f t="shared" si="31"/>
        <v>14</v>
      </c>
    </row>
    <row r="1968" spans="1:17" x14ac:dyDescent="0.25">
      <c r="A1968">
        <v>2066</v>
      </c>
      <c r="B1968">
        <v>163.54514699999999</v>
      </c>
      <c r="C1968" s="4">
        <v>1</v>
      </c>
      <c r="H1968">
        <v>172.203799</v>
      </c>
      <c r="I1968" s="3">
        <v>4</v>
      </c>
      <c r="P1968">
        <v>2</v>
      </c>
      <c r="Q1968" t="str">
        <f t="shared" si="31"/>
        <v>14</v>
      </c>
    </row>
    <row r="1969" spans="1:17" x14ac:dyDescent="0.25">
      <c r="A1969">
        <v>2067</v>
      </c>
      <c r="B1969">
        <v>163.54514699999999</v>
      </c>
      <c r="C1969" s="4">
        <v>1</v>
      </c>
      <c r="H1969">
        <v>172.203799</v>
      </c>
      <c r="I1969" s="3">
        <v>4</v>
      </c>
      <c r="P1969">
        <v>2</v>
      </c>
      <c r="Q1969" t="str">
        <f t="shared" si="31"/>
        <v>14</v>
      </c>
    </row>
    <row r="1970" spans="1:17" x14ac:dyDescent="0.25">
      <c r="A1970">
        <v>2068</v>
      </c>
      <c r="B1970">
        <v>163.54514699999999</v>
      </c>
      <c r="C1970" s="4">
        <v>1</v>
      </c>
      <c r="H1970">
        <v>172.203799</v>
      </c>
      <c r="I1970" s="3">
        <v>4</v>
      </c>
      <c r="P1970">
        <v>2</v>
      </c>
      <c r="Q1970" t="str">
        <f t="shared" si="31"/>
        <v>14</v>
      </c>
    </row>
    <row r="1971" spans="1:17" x14ac:dyDescent="0.25">
      <c r="A1971">
        <v>2069</v>
      </c>
      <c r="B1971">
        <v>163.54514699999999</v>
      </c>
      <c r="C1971" s="4">
        <v>1</v>
      </c>
      <c r="H1971">
        <v>172.203799</v>
      </c>
      <c r="I1971" s="3">
        <v>4</v>
      </c>
      <c r="P1971">
        <v>2</v>
      </c>
      <c r="Q1971" t="str">
        <f t="shared" si="31"/>
        <v>14</v>
      </c>
    </row>
    <row r="1972" spans="1:17" x14ac:dyDescent="0.25">
      <c r="A1972">
        <v>2070</v>
      </c>
      <c r="B1972">
        <v>163.54514699999999</v>
      </c>
      <c r="C1972" s="4">
        <v>1</v>
      </c>
      <c r="H1972">
        <v>172.203799</v>
      </c>
      <c r="I1972" s="3">
        <v>4</v>
      </c>
      <c r="P1972">
        <v>2</v>
      </c>
      <c r="Q1972" t="str">
        <f t="shared" si="31"/>
        <v>14</v>
      </c>
    </row>
    <row r="1973" spans="1:17" x14ac:dyDescent="0.25">
      <c r="A1973">
        <v>2071</v>
      </c>
      <c r="B1973">
        <v>163.54514699999999</v>
      </c>
      <c r="C1973" s="4">
        <v>1</v>
      </c>
      <c r="H1973">
        <v>172.203799</v>
      </c>
      <c r="I1973" s="3">
        <v>4</v>
      </c>
      <c r="P1973">
        <v>2</v>
      </c>
      <c r="Q1973" t="str">
        <f t="shared" si="31"/>
        <v>14</v>
      </c>
    </row>
    <row r="1974" spans="1:17" x14ac:dyDescent="0.25">
      <c r="A1974">
        <v>2072</v>
      </c>
      <c r="B1974">
        <v>163.54514699999999</v>
      </c>
      <c r="C1974" s="4">
        <v>1</v>
      </c>
      <c r="D1974">
        <v>156.700209</v>
      </c>
      <c r="E1974" s="2">
        <v>2</v>
      </c>
      <c r="H1974">
        <v>172.203799</v>
      </c>
      <c r="I1974" s="3">
        <v>4</v>
      </c>
      <c r="P1974">
        <v>3</v>
      </c>
      <c r="Q1974" t="str">
        <f t="shared" si="31"/>
        <v>124</v>
      </c>
    </row>
    <row r="1975" spans="1:17" x14ac:dyDescent="0.25">
      <c r="A1975">
        <v>2073</v>
      </c>
      <c r="D1975">
        <v>156.74534</v>
      </c>
      <c r="E1975" s="2">
        <v>2</v>
      </c>
      <c r="H1975">
        <v>172.203799</v>
      </c>
      <c r="I1975" s="3">
        <v>4</v>
      </c>
      <c r="P1975">
        <v>2</v>
      </c>
      <c r="Q1975" t="str">
        <f t="shared" si="31"/>
        <v>24</v>
      </c>
    </row>
    <row r="1976" spans="1:17" x14ac:dyDescent="0.25">
      <c r="A1976">
        <v>2074</v>
      </c>
      <c r="D1976">
        <v>156.74534</v>
      </c>
      <c r="E1976" s="2">
        <v>2</v>
      </c>
      <c r="H1976">
        <v>172.203799</v>
      </c>
      <c r="I1976" s="3">
        <v>4</v>
      </c>
      <c r="P1976">
        <v>2</v>
      </c>
      <c r="Q1976" t="str">
        <f t="shared" si="31"/>
        <v>24</v>
      </c>
    </row>
    <row r="1977" spans="1:17" x14ac:dyDescent="0.25">
      <c r="A1977">
        <v>2075</v>
      </c>
      <c r="D1977">
        <v>156.74534</v>
      </c>
      <c r="E1977" s="2">
        <v>2</v>
      </c>
      <c r="H1977">
        <v>172.203799</v>
      </c>
      <c r="I1977" s="3">
        <v>4</v>
      </c>
      <c r="P1977">
        <v>2</v>
      </c>
      <c r="Q1977" t="str">
        <f t="shared" si="31"/>
        <v>24</v>
      </c>
    </row>
    <row r="1978" spans="1:17" x14ac:dyDescent="0.25">
      <c r="A1978">
        <v>2076</v>
      </c>
      <c r="D1978">
        <v>156.74534</v>
      </c>
      <c r="E1978" s="2">
        <v>2</v>
      </c>
      <c r="F1978">
        <v>164.758126</v>
      </c>
      <c r="G1978" s="5">
        <v>3</v>
      </c>
      <c r="H1978">
        <v>172.17805300000001</v>
      </c>
      <c r="I1978" s="3">
        <v>4</v>
      </c>
      <c r="P1978">
        <v>3</v>
      </c>
      <c r="Q1978" t="str">
        <f t="shared" si="31"/>
        <v>234</v>
      </c>
    </row>
    <row r="1979" spans="1:17" x14ac:dyDescent="0.25">
      <c r="A1979">
        <v>2077</v>
      </c>
      <c r="D1979">
        <v>156.74534</v>
      </c>
      <c r="E1979" s="2">
        <v>2</v>
      </c>
      <c r="F1979">
        <v>164.71920399999999</v>
      </c>
      <c r="G1979" s="5">
        <v>3</v>
      </c>
      <c r="H1979">
        <v>172.17805300000001</v>
      </c>
      <c r="I1979" s="3">
        <v>4</v>
      </c>
      <c r="P1979">
        <v>3</v>
      </c>
      <c r="Q1979" t="str">
        <f t="shared" si="31"/>
        <v>234</v>
      </c>
    </row>
    <row r="1980" spans="1:17" x14ac:dyDescent="0.25">
      <c r="A1980">
        <v>2078</v>
      </c>
      <c r="D1980">
        <v>156.74534</v>
      </c>
      <c r="E1980" s="2">
        <v>2</v>
      </c>
      <c r="F1980">
        <v>164.71920399999999</v>
      </c>
      <c r="G1980" s="5">
        <v>3</v>
      </c>
      <c r="P1980">
        <v>2</v>
      </c>
      <c r="Q1980" t="str">
        <f t="shared" si="31"/>
        <v>23</v>
      </c>
    </row>
    <row r="1981" spans="1:17" x14ac:dyDescent="0.25">
      <c r="A1981">
        <v>2079</v>
      </c>
      <c r="D1981">
        <v>156.74534</v>
      </c>
      <c r="E1981" s="2">
        <v>2</v>
      </c>
      <c r="F1981">
        <v>164.71920399999999</v>
      </c>
      <c r="G1981" s="5">
        <v>3</v>
      </c>
      <c r="P1981">
        <v>2</v>
      </c>
      <c r="Q1981" t="str">
        <f t="shared" si="31"/>
        <v>23</v>
      </c>
    </row>
    <row r="1982" spans="1:17" x14ac:dyDescent="0.25">
      <c r="A1982">
        <v>2080</v>
      </c>
      <c r="D1982">
        <v>156.74534</v>
      </c>
      <c r="E1982" s="2">
        <v>2</v>
      </c>
      <c r="F1982">
        <v>164.71920399999999</v>
      </c>
      <c r="G1982" s="5">
        <v>3</v>
      </c>
      <c r="P1982">
        <v>2</v>
      </c>
      <c r="Q1982" t="str">
        <f t="shared" si="31"/>
        <v>23</v>
      </c>
    </row>
    <row r="1983" spans="1:17" x14ac:dyDescent="0.25">
      <c r="A1983">
        <v>2081</v>
      </c>
      <c r="D1983">
        <v>156.74534</v>
      </c>
      <c r="E1983" s="2">
        <v>2</v>
      </c>
      <c r="F1983">
        <v>164.71920399999999</v>
      </c>
      <c r="G1983" s="5">
        <v>3</v>
      </c>
      <c r="P1983">
        <v>2</v>
      </c>
      <c r="Q1983" t="str">
        <f t="shared" si="31"/>
        <v>23</v>
      </c>
    </row>
    <row r="1984" spans="1:17" x14ac:dyDescent="0.25">
      <c r="A1984">
        <v>2082</v>
      </c>
      <c r="D1984">
        <v>156.74534</v>
      </c>
      <c r="E1984" s="2">
        <v>2</v>
      </c>
      <c r="F1984">
        <v>164.71920399999999</v>
      </c>
      <c r="G1984" s="5">
        <v>3</v>
      </c>
      <c r="P1984">
        <v>2</v>
      </c>
      <c r="Q1984" t="str">
        <f t="shared" si="31"/>
        <v>23</v>
      </c>
    </row>
    <row r="1985" spans="1:17" x14ac:dyDescent="0.25">
      <c r="A1985">
        <v>2083</v>
      </c>
      <c r="D1985">
        <v>156.74534</v>
      </c>
      <c r="E1985" s="2">
        <v>2</v>
      </c>
      <c r="F1985">
        <v>164.71920399999999</v>
      </c>
      <c r="G1985" s="5">
        <v>3</v>
      </c>
      <c r="P1985">
        <v>2</v>
      </c>
      <c r="Q1985" t="str">
        <f t="shared" si="31"/>
        <v>23</v>
      </c>
    </row>
    <row r="1986" spans="1:17" x14ac:dyDescent="0.25">
      <c r="A1986">
        <v>2084</v>
      </c>
      <c r="B1986">
        <v>151.19137499999999</v>
      </c>
      <c r="C1986" s="4">
        <v>1</v>
      </c>
      <c r="D1986">
        <v>156.700209</v>
      </c>
      <c r="E1986" s="2">
        <v>2</v>
      </c>
      <c r="F1986">
        <v>164.71920399999999</v>
      </c>
      <c r="G1986" s="5">
        <v>3</v>
      </c>
      <c r="P1986">
        <v>3</v>
      </c>
      <c r="Q1986" t="str">
        <f t="shared" ref="Q1986:Q2049" si="32">CONCATENATE(C1986,E1986,G1986,I1986)</f>
        <v>123</v>
      </c>
    </row>
    <row r="1987" spans="1:17" x14ac:dyDescent="0.25">
      <c r="A1987">
        <v>2085</v>
      </c>
      <c r="B1987">
        <v>151.11964</v>
      </c>
      <c r="C1987" s="4">
        <v>1</v>
      </c>
      <c r="F1987">
        <v>164.71920399999999</v>
      </c>
      <c r="G1987" s="5">
        <v>3</v>
      </c>
      <c r="P1987">
        <v>2</v>
      </c>
      <c r="Q1987" t="str">
        <f t="shared" si="32"/>
        <v>13</v>
      </c>
    </row>
    <row r="1988" spans="1:17" x14ac:dyDescent="0.25">
      <c r="A1988">
        <v>2086</v>
      </c>
      <c r="B1988">
        <v>151.11964</v>
      </c>
      <c r="C1988" s="4">
        <v>1</v>
      </c>
      <c r="F1988">
        <v>164.758126</v>
      </c>
      <c r="G1988" s="5">
        <v>3</v>
      </c>
      <c r="P1988">
        <v>2</v>
      </c>
      <c r="Q1988" t="str">
        <f t="shared" si="32"/>
        <v>13</v>
      </c>
    </row>
    <row r="1989" spans="1:17" x14ac:dyDescent="0.25">
      <c r="A1989">
        <v>2087</v>
      </c>
      <c r="B1989">
        <v>151.11964</v>
      </c>
      <c r="C1989" s="4">
        <v>1</v>
      </c>
      <c r="P1989">
        <v>1</v>
      </c>
      <c r="Q1989" t="str">
        <f t="shared" si="32"/>
        <v>1</v>
      </c>
    </row>
    <row r="1990" spans="1:17" x14ac:dyDescent="0.25">
      <c r="A1990">
        <v>2088</v>
      </c>
      <c r="B1990">
        <v>151.11964</v>
      </c>
      <c r="C1990" s="4">
        <v>1</v>
      </c>
      <c r="P1990">
        <v>1</v>
      </c>
      <c r="Q1990" t="str">
        <f t="shared" si="32"/>
        <v>1</v>
      </c>
    </row>
    <row r="1991" spans="1:17" x14ac:dyDescent="0.25">
      <c r="A1991">
        <v>2089</v>
      </c>
      <c r="B1991">
        <v>151.11964</v>
      </c>
      <c r="C1991" s="4">
        <v>1</v>
      </c>
      <c r="H1991">
        <v>157.63881900000001</v>
      </c>
      <c r="I1991" s="3">
        <v>4</v>
      </c>
      <c r="P1991">
        <v>2</v>
      </c>
      <c r="Q1991" t="str">
        <f t="shared" si="32"/>
        <v>14</v>
      </c>
    </row>
    <row r="1992" spans="1:17" x14ac:dyDescent="0.25">
      <c r="A1992">
        <v>2090</v>
      </c>
      <c r="B1992">
        <v>151.11964</v>
      </c>
      <c r="C1992" s="4">
        <v>1</v>
      </c>
      <c r="H1992">
        <v>157.674812</v>
      </c>
      <c r="I1992" s="3">
        <v>4</v>
      </c>
      <c r="P1992">
        <v>2</v>
      </c>
      <c r="Q1992" t="str">
        <f t="shared" si="32"/>
        <v>14</v>
      </c>
    </row>
    <row r="1993" spans="1:17" x14ac:dyDescent="0.25">
      <c r="A1993">
        <v>2091</v>
      </c>
      <c r="B1993">
        <v>151.11964</v>
      </c>
      <c r="C1993" s="4">
        <v>1</v>
      </c>
      <c r="H1993">
        <v>157.674812</v>
      </c>
      <c r="I1993" s="3">
        <v>4</v>
      </c>
      <c r="P1993">
        <v>2</v>
      </c>
      <c r="Q1993" t="str">
        <f t="shared" si="32"/>
        <v>14</v>
      </c>
    </row>
    <row r="1994" spans="1:17" x14ac:dyDescent="0.25">
      <c r="A1994">
        <v>2092</v>
      </c>
      <c r="B1994">
        <v>151.11964</v>
      </c>
      <c r="C1994" s="4">
        <v>1</v>
      </c>
      <c r="H1994">
        <v>157.674812</v>
      </c>
      <c r="I1994" s="3">
        <v>4</v>
      </c>
      <c r="P1994">
        <v>2</v>
      </c>
      <c r="Q1994" t="str">
        <f t="shared" si="32"/>
        <v>14</v>
      </c>
    </row>
    <row r="1995" spans="1:17" x14ac:dyDescent="0.25">
      <c r="A1995">
        <v>2093</v>
      </c>
      <c r="B1995">
        <v>151.11964</v>
      </c>
      <c r="C1995" s="4">
        <v>1</v>
      </c>
      <c r="H1995">
        <v>157.674812</v>
      </c>
      <c r="I1995" s="3">
        <v>4</v>
      </c>
      <c r="P1995">
        <v>2</v>
      </c>
      <c r="Q1995" t="str">
        <f t="shared" si="32"/>
        <v>14</v>
      </c>
    </row>
    <row r="1996" spans="1:17" x14ac:dyDescent="0.25">
      <c r="A1996">
        <v>2094</v>
      </c>
      <c r="B1996">
        <v>151.11964</v>
      </c>
      <c r="C1996" s="4">
        <v>1</v>
      </c>
      <c r="H1996">
        <v>157.674812</v>
      </c>
      <c r="I1996" s="3">
        <v>4</v>
      </c>
      <c r="P1996">
        <v>2</v>
      </c>
      <c r="Q1996" t="str">
        <f t="shared" si="32"/>
        <v>14</v>
      </c>
    </row>
    <row r="1997" spans="1:17" x14ac:dyDescent="0.25">
      <c r="A1997">
        <v>2095</v>
      </c>
      <c r="B1997">
        <v>151.19137499999999</v>
      </c>
      <c r="C1997" s="4">
        <v>1</v>
      </c>
      <c r="H1997">
        <v>157.674812</v>
      </c>
      <c r="I1997" s="3">
        <v>4</v>
      </c>
      <c r="P1997">
        <v>2</v>
      </c>
      <c r="Q1997" t="str">
        <f t="shared" si="32"/>
        <v>14</v>
      </c>
    </row>
    <row r="1998" spans="1:17" x14ac:dyDescent="0.25">
      <c r="A1998">
        <v>2096</v>
      </c>
      <c r="D1998">
        <v>131.622567</v>
      </c>
      <c r="E1998" s="2">
        <v>2</v>
      </c>
      <c r="H1998">
        <v>157.674812</v>
      </c>
      <c r="I1998" s="3">
        <v>4</v>
      </c>
      <c r="P1998">
        <v>2</v>
      </c>
      <c r="Q1998" t="str">
        <f t="shared" si="32"/>
        <v>24</v>
      </c>
    </row>
    <row r="1999" spans="1:17" x14ac:dyDescent="0.25">
      <c r="A1999">
        <v>2097</v>
      </c>
      <c r="D1999">
        <v>131.66573400000001</v>
      </c>
      <c r="E1999" s="2">
        <v>2</v>
      </c>
      <c r="H1999">
        <v>157.674812</v>
      </c>
      <c r="I1999" s="3">
        <v>4</v>
      </c>
      <c r="P1999">
        <v>2</v>
      </c>
      <c r="Q1999" t="str">
        <f t="shared" si="32"/>
        <v>24</v>
      </c>
    </row>
    <row r="2000" spans="1:17" x14ac:dyDescent="0.25">
      <c r="A2000">
        <v>2098</v>
      </c>
      <c r="D2000">
        <v>131.66573400000001</v>
      </c>
      <c r="E2000" s="2">
        <v>2</v>
      </c>
      <c r="H2000">
        <v>157.674812</v>
      </c>
      <c r="I2000" s="3">
        <v>4</v>
      </c>
      <c r="P2000">
        <v>2</v>
      </c>
      <c r="Q2000" t="str">
        <f t="shared" si="32"/>
        <v>24</v>
      </c>
    </row>
    <row r="2001" spans="1:17" x14ac:dyDescent="0.25">
      <c r="A2001">
        <v>2099</v>
      </c>
      <c r="D2001">
        <v>131.66573400000001</v>
      </c>
      <c r="E2001" s="2">
        <v>2</v>
      </c>
      <c r="F2001">
        <v>151.99958900000001</v>
      </c>
      <c r="G2001" s="5">
        <v>3</v>
      </c>
      <c r="H2001">
        <v>157.63881900000001</v>
      </c>
      <c r="I2001" s="3">
        <v>4</v>
      </c>
      <c r="P2001">
        <v>3</v>
      </c>
      <c r="Q2001" t="str">
        <f t="shared" si="32"/>
        <v>234</v>
      </c>
    </row>
    <row r="2002" spans="1:17" x14ac:dyDescent="0.25">
      <c r="A2002">
        <v>2100</v>
      </c>
      <c r="D2002">
        <v>131.66573400000001</v>
      </c>
      <c r="E2002" s="2">
        <v>2</v>
      </c>
      <c r="F2002">
        <v>151.951278</v>
      </c>
      <c r="G2002" s="5">
        <v>3</v>
      </c>
      <c r="P2002">
        <v>2</v>
      </c>
      <c r="Q2002" t="str">
        <f t="shared" si="32"/>
        <v>23</v>
      </c>
    </row>
    <row r="2003" spans="1:17" x14ac:dyDescent="0.25">
      <c r="A2003">
        <v>2101</v>
      </c>
      <c r="D2003">
        <v>131.66573400000001</v>
      </c>
      <c r="E2003" s="2">
        <v>2</v>
      </c>
      <c r="F2003">
        <v>151.951278</v>
      </c>
      <c r="G2003" s="5">
        <v>3</v>
      </c>
      <c r="P2003">
        <v>2</v>
      </c>
      <c r="Q2003" t="str">
        <f t="shared" si="32"/>
        <v>23</v>
      </c>
    </row>
    <row r="2004" spans="1:17" x14ac:dyDescent="0.25">
      <c r="A2004">
        <v>2102</v>
      </c>
      <c r="D2004">
        <v>131.66573400000001</v>
      </c>
      <c r="E2004" s="2">
        <v>2</v>
      </c>
      <c r="F2004">
        <v>151.951278</v>
      </c>
      <c r="G2004" s="5">
        <v>3</v>
      </c>
      <c r="P2004">
        <v>2</v>
      </c>
      <c r="Q2004" t="str">
        <f t="shared" si="32"/>
        <v>23</v>
      </c>
    </row>
    <row r="2005" spans="1:17" x14ac:dyDescent="0.25">
      <c r="A2005">
        <v>2103</v>
      </c>
      <c r="D2005">
        <v>131.66573400000001</v>
      </c>
      <c r="E2005" s="2">
        <v>2</v>
      </c>
      <c r="F2005">
        <v>151.951278</v>
      </c>
      <c r="G2005" s="5">
        <v>3</v>
      </c>
      <c r="P2005">
        <v>2</v>
      </c>
      <c r="Q2005" t="str">
        <f t="shared" si="32"/>
        <v>23</v>
      </c>
    </row>
    <row r="2006" spans="1:17" x14ac:dyDescent="0.25">
      <c r="A2006">
        <v>2104</v>
      </c>
      <c r="D2006">
        <v>131.66573400000001</v>
      </c>
      <c r="E2006" s="2">
        <v>2</v>
      </c>
      <c r="F2006">
        <v>151.951278</v>
      </c>
      <c r="G2006" s="5">
        <v>3</v>
      </c>
      <c r="P2006">
        <v>2</v>
      </c>
      <c r="Q2006" t="str">
        <f t="shared" si="32"/>
        <v>23</v>
      </c>
    </row>
    <row r="2007" spans="1:17" x14ac:dyDescent="0.25">
      <c r="A2007">
        <v>2105</v>
      </c>
      <c r="D2007">
        <v>131.66573400000001</v>
      </c>
      <c r="E2007" s="2">
        <v>2</v>
      </c>
      <c r="F2007">
        <v>151.951278</v>
      </c>
      <c r="G2007" s="5">
        <v>3</v>
      </c>
      <c r="P2007">
        <v>2</v>
      </c>
      <c r="Q2007" t="str">
        <f t="shared" si="32"/>
        <v>23</v>
      </c>
    </row>
    <row r="2008" spans="1:17" x14ac:dyDescent="0.25">
      <c r="A2008">
        <v>2106</v>
      </c>
      <c r="B2008">
        <v>125.00429200000001</v>
      </c>
      <c r="C2008" s="4">
        <v>1</v>
      </c>
      <c r="D2008">
        <v>131.66573400000001</v>
      </c>
      <c r="E2008" s="2">
        <v>2</v>
      </c>
      <c r="F2008">
        <v>151.951278</v>
      </c>
      <c r="G2008" s="5">
        <v>3</v>
      </c>
      <c r="P2008">
        <v>3</v>
      </c>
      <c r="Q2008" t="str">
        <f t="shared" si="32"/>
        <v>123</v>
      </c>
    </row>
    <row r="2009" spans="1:17" x14ac:dyDescent="0.25">
      <c r="A2009">
        <v>2107</v>
      </c>
      <c r="B2009">
        <v>124.94210100000001</v>
      </c>
      <c r="C2009" s="4">
        <v>1</v>
      </c>
      <c r="D2009">
        <v>131.622567</v>
      </c>
      <c r="E2009" s="2">
        <v>2</v>
      </c>
      <c r="F2009">
        <v>151.951278</v>
      </c>
      <c r="G2009" s="5">
        <v>3</v>
      </c>
      <c r="P2009">
        <v>3</v>
      </c>
      <c r="Q2009" t="str">
        <f t="shared" si="32"/>
        <v>123</v>
      </c>
    </row>
    <row r="2010" spans="1:17" x14ac:dyDescent="0.25">
      <c r="A2010">
        <v>2108</v>
      </c>
      <c r="B2010">
        <v>124.94210100000001</v>
      </c>
      <c r="C2010" s="4">
        <v>1</v>
      </c>
      <c r="D2010">
        <v>131.622567</v>
      </c>
      <c r="E2010" s="2">
        <v>2</v>
      </c>
      <c r="F2010">
        <v>151.951278</v>
      </c>
      <c r="G2010" s="5">
        <v>3</v>
      </c>
      <c r="P2010">
        <v>3</v>
      </c>
      <c r="Q2010" t="str">
        <f t="shared" si="32"/>
        <v>123</v>
      </c>
    </row>
    <row r="2011" spans="1:17" x14ac:dyDescent="0.25">
      <c r="A2011">
        <v>2109</v>
      </c>
      <c r="B2011">
        <v>124.94210100000001</v>
      </c>
      <c r="C2011" s="4">
        <v>1</v>
      </c>
      <c r="F2011">
        <v>151.951278</v>
      </c>
      <c r="G2011" s="5">
        <v>3</v>
      </c>
      <c r="P2011">
        <v>2</v>
      </c>
      <c r="Q2011" t="str">
        <f t="shared" si="32"/>
        <v>13</v>
      </c>
    </row>
    <row r="2012" spans="1:17" x14ac:dyDescent="0.25">
      <c r="A2012">
        <v>2110</v>
      </c>
      <c r="B2012">
        <v>124.94210100000001</v>
      </c>
      <c r="C2012" s="4">
        <v>1</v>
      </c>
      <c r="F2012">
        <v>151.99958900000001</v>
      </c>
      <c r="G2012" s="5">
        <v>3</v>
      </c>
      <c r="P2012">
        <v>2</v>
      </c>
      <c r="Q2012" t="str">
        <f t="shared" si="32"/>
        <v>13</v>
      </c>
    </row>
    <row r="2013" spans="1:17" x14ac:dyDescent="0.25">
      <c r="A2013">
        <v>2111</v>
      </c>
      <c r="B2013">
        <v>124.94210100000001</v>
      </c>
      <c r="C2013" s="4">
        <v>1</v>
      </c>
      <c r="H2013">
        <v>133.55292600000001</v>
      </c>
      <c r="I2013" s="3">
        <v>4</v>
      </c>
      <c r="P2013">
        <v>2</v>
      </c>
      <c r="Q2013" t="str">
        <f t="shared" si="32"/>
        <v>14</v>
      </c>
    </row>
    <row r="2014" spans="1:17" x14ac:dyDescent="0.25">
      <c r="A2014">
        <v>2112</v>
      </c>
      <c r="B2014">
        <v>124.94210100000001</v>
      </c>
      <c r="C2014" s="4">
        <v>1</v>
      </c>
      <c r="H2014">
        <v>133.593842</v>
      </c>
      <c r="I2014" s="3">
        <v>4</v>
      </c>
      <c r="P2014">
        <v>2</v>
      </c>
      <c r="Q2014" t="str">
        <f t="shared" si="32"/>
        <v>14</v>
      </c>
    </row>
    <row r="2015" spans="1:17" x14ac:dyDescent="0.25">
      <c r="A2015">
        <v>2113</v>
      </c>
      <c r="B2015">
        <v>124.94210100000001</v>
      </c>
      <c r="C2015" s="4">
        <v>1</v>
      </c>
      <c r="H2015">
        <v>133.593842</v>
      </c>
      <c r="I2015" s="3">
        <v>4</v>
      </c>
      <c r="P2015">
        <v>2</v>
      </c>
      <c r="Q2015" t="str">
        <f t="shared" si="32"/>
        <v>14</v>
      </c>
    </row>
    <row r="2016" spans="1:17" x14ac:dyDescent="0.25">
      <c r="A2016">
        <v>2114</v>
      </c>
      <c r="B2016">
        <v>124.94210100000001</v>
      </c>
      <c r="C2016" s="4">
        <v>1</v>
      </c>
      <c r="H2016">
        <v>133.593842</v>
      </c>
      <c r="I2016" s="3">
        <v>4</v>
      </c>
      <c r="P2016">
        <v>2</v>
      </c>
      <c r="Q2016" t="str">
        <f t="shared" si="32"/>
        <v>14</v>
      </c>
    </row>
    <row r="2017" spans="1:17" x14ac:dyDescent="0.25">
      <c r="A2017">
        <v>2115</v>
      </c>
      <c r="B2017">
        <v>124.94210100000001</v>
      </c>
      <c r="C2017" s="4">
        <v>1</v>
      </c>
      <c r="H2017">
        <v>133.593842</v>
      </c>
      <c r="I2017" s="3">
        <v>4</v>
      </c>
      <c r="P2017">
        <v>2</v>
      </c>
      <c r="Q2017" t="str">
        <f t="shared" si="32"/>
        <v>14</v>
      </c>
    </row>
    <row r="2018" spans="1:17" x14ac:dyDescent="0.25">
      <c r="A2018">
        <v>2116</v>
      </c>
      <c r="B2018">
        <v>124.94210100000001</v>
      </c>
      <c r="C2018" s="4">
        <v>1</v>
      </c>
      <c r="H2018">
        <v>133.593842</v>
      </c>
      <c r="I2018" s="3">
        <v>4</v>
      </c>
      <c r="P2018">
        <v>2</v>
      </c>
      <c r="Q2018" t="str">
        <f t="shared" si="32"/>
        <v>14</v>
      </c>
    </row>
    <row r="2019" spans="1:17" x14ac:dyDescent="0.25">
      <c r="A2019">
        <v>2117</v>
      </c>
      <c r="B2019">
        <v>125.00429200000001</v>
      </c>
      <c r="C2019" s="4">
        <v>1</v>
      </c>
      <c r="H2019">
        <v>133.593842</v>
      </c>
      <c r="I2019" s="3">
        <v>4</v>
      </c>
      <c r="P2019">
        <v>2</v>
      </c>
      <c r="Q2019" t="str">
        <f t="shared" si="32"/>
        <v>14</v>
      </c>
    </row>
    <row r="2020" spans="1:17" x14ac:dyDescent="0.25">
      <c r="A2020">
        <v>2118</v>
      </c>
      <c r="H2020">
        <v>133.593842</v>
      </c>
      <c r="I2020" s="3">
        <v>4</v>
      </c>
      <c r="P2020">
        <v>1</v>
      </c>
      <c r="Q2020" t="str">
        <f t="shared" si="32"/>
        <v>4</v>
      </c>
    </row>
    <row r="2021" spans="1:17" x14ac:dyDescent="0.25">
      <c r="A2021">
        <v>2119</v>
      </c>
      <c r="D2021">
        <v>114.37249400000002</v>
      </c>
      <c r="E2021" s="2">
        <v>2</v>
      </c>
      <c r="H2021">
        <v>133.593842</v>
      </c>
      <c r="I2021" s="3">
        <v>4</v>
      </c>
      <c r="P2021">
        <v>2</v>
      </c>
      <c r="Q2021" t="str">
        <f t="shared" si="32"/>
        <v>24</v>
      </c>
    </row>
    <row r="2022" spans="1:17" x14ac:dyDescent="0.25">
      <c r="A2022">
        <v>2120</v>
      </c>
      <c r="D2022">
        <v>114.36224000000001</v>
      </c>
      <c r="E2022" s="2">
        <v>2</v>
      </c>
      <c r="H2022">
        <v>133.593842</v>
      </c>
      <c r="I2022" s="3">
        <v>4</v>
      </c>
      <c r="P2022">
        <v>2</v>
      </c>
      <c r="Q2022" t="str">
        <f t="shared" si="32"/>
        <v>24</v>
      </c>
    </row>
    <row r="2023" spans="1:17" x14ac:dyDescent="0.25">
      <c r="A2023">
        <v>2121</v>
      </c>
      <c r="D2023">
        <v>114.36224000000001</v>
      </c>
      <c r="E2023" s="2">
        <v>2</v>
      </c>
      <c r="F2023">
        <v>125.593186</v>
      </c>
      <c r="G2023" s="5">
        <v>3</v>
      </c>
      <c r="H2023">
        <v>133.55292600000001</v>
      </c>
      <c r="I2023" s="3">
        <v>4</v>
      </c>
      <c r="P2023">
        <v>3</v>
      </c>
      <c r="Q2023" t="str">
        <f t="shared" si="32"/>
        <v>234</v>
      </c>
    </row>
    <row r="2024" spans="1:17" x14ac:dyDescent="0.25">
      <c r="A2024">
        <v>2122</v>
      </c>
      <c r="D2024">
        <v>114.36224000000001</v>
      </c>
      <c r="E2024" s="2">
        <v>2</v>
      </c>
      <c r="F2024">
        <v>125.53533200000001</v>
      </c>
      <c r="G2024" s="5">
        <v>3</v>
      </c>
      <c r="P2024">
        <v>2</v>
      </c>
      <c r="Q2024" t="str">
        <f t="shared" si="32"/>
        <v>23</v>
      </c>
    </row>
    <row r="2025" spans="1:17" x14ac:dyDescent="0.25">
      <c r="A2025">
        <v>2123</v>
      </c>
      <c r="D2025">
        <v>114.36224000000001</v>
      </c>
      <c r="E2025" s="2">
        <v>2</v>
      </c>
      <c r="F2025">
        <v>125.53533200000001</v>
      </c>
      <c r="G2025" s="5">
        <v>3</v>
      </c>
      <c r="P2025">
        <v>2</v>
      </c>
      <c r="Q2025" t="str">
        <f t="shared" si="32"/>
        <v>23</v>
      </c>
    </row>
    <row r="2026" spans="1:17" x14ac:dyDescent="0.25">
      <c r="A2026">
        <v>2124</v>
      </c>
      <c r="D2026">
        <v>114.36224000000001</v>
      </c>
      <c r="E2026" s="2">
        <v>2</v>
      </c>
      <c r="F2026">
        <v>125.53533200000001</v>
      </c>
      <c r="G2026" s="5">
        <v>3</v>
      </c>
      <c r="P2026">
        <v>2</v>
      </c>
      <c r="Q2026" t="str">
        <f t="shared" si="32"/>
        <v>23</v>
      </c>
    </row>
    <row r="2027" spans="1:17" x14ac:dyDescent="0.25">
      <c r="A2027">
        <v>2125</v>
      </c>
      <c r="D2027">
        <v>114.36224000000001</v>
      </c>
      <c r="E2027" s="2">
        <v>2</v>
      </c>
      <c r="F2027">
        <v>125.53533200000001</v>
      </c>
      <c r="G2027" s="5">
        <v>3</v>
      </c>
      <c r="P2027">
        <v>2</v>
      </c>
      <c r="Q2027" t="str">
        <f t="shared" si="32"/>
        <v>23</v>
      </c>
    </row>
    <row r="2028" spans="1:17" x14ac:dyDescent="0.25">
      <c r="A2028">
        <v>2126</v>
      </c>
      <c r="D2028">
        <v>114.36224000000001</v>
      </c>
      <c r="E2028" s="2">
        <v>2</v>
      </c>
      <c r="F2028">
        <v>125.53533200000001</v>
      </c>
      <c r="G2028" s="5">
        <v>3</v>
      </c>
      <c r="P2028">
        <v>2</v>
      </c>
      <c r="Q2028" t="str">
        <f t="shared" si="32"/>
        <v>23</v>
      </c>
    </row>
    <row r="2029" spans="1:17" x14ac:dyDescent="0.25">
      <c r="A2029">
        <v>2127</v>
      </c>
      <c r="D2029">
        <v>114.36224000000001</v>
      </c>
      <c r="E2029" s="2">
        <v>2</v>
      </c>
      <c r="F2029">
        <v>125.53533200000001</v>
      </c>
      <c r="G2029" s="5">
        <v>3</v>
      </c>
      <c r="P2029">
        <v>2</v>
      </c>
      <c r="Q2029" t="str">
        <f t="shared" si="32"/>
        <v>23</v>
      </c>
    </row>
    <row r="2030" spans="1:17" x14ac:dyDescent="0.25">
      <c r="A2030">
        <v>2128</v>
      </c>
      <c r="D2030">
        <v>114.36224000000001</v>
      </c>
      <c r="E2030" s="2">
        <v>2</v>
      </c>
      <c r="F2030">
        <v>125.53533200000001</v>
      </c>
      <c r="G2030" s="5">
        <v>3</v>
      </c>
      <c r="P2030">
        <v>2</v>
      </c>
      <c r="Q2030" t="str">
        <f t="shared" si="32"/>
        <v>23</v>
      </c>
    </row>
    <row r="2031" spans="1:17" x14ac:dyDescent="0.25">
      <c r="A2031">
        <v>2129</v>
      </c>
      <c r="D2031">
        <v>114.36224000000001</v>
      </c>
      <c r="E2031" s="2">
        <v>2</v>
      </c>
      <c r="F2031">
        <v>125.53533200000001</v>
      </c>
      <c r="G2031" s="5">
        <v>3</v>
      </c>
      <c r="P2031">
        <v>2</v>
      </c>
      <c r="Q2031" t="str">
        <f t="shared" si="32"/>
        <v>23</v>
      </c>
    </row>
    <row r="2032" spans="1:17" x14ac:dyDescent="0.25">
      <c r="A2032">
        <v>2130</v>
      </c>
      <c r="B2032">
        <v>105.457909</v>
      </c>
      <c r="C2032" s="4">
        <v>1</v>
      </c>
      <c r="D2032">
        <v>114.37249400000002</v>
      </c>
      <c r="E2032" s="2">
        <v>2</v>
      </c>
      <c r="F2032">
        <v>125.53533200000001</v>
      </c>
      <c r="G2032" s="5">
        <v>3</v>
      </c>
      <c r="P2032">
        <v>3</v>
      </c>
      <c r="Q2032" t="str">
        <f t="shared" si="32"/>
        <v>123</v>
      </c>
    </row>
    <row r="2033" spans="1:17" x14ac:dyDescent="0.25">
      <c r="A2033">
        <v>2131</v>
      </c>
      <c r="B2033">
        <v>105.41388400000001</v>
      </c>
      <c r="C2033" s="4">
        <v>1</v>
      </c>
      <c r="F2033">
        <v>125.593186</v>
      </c>
      <c r="G2033" s="5">
        <v>3</v>
      </c>
      <c r="P2033">
        <v>2</v>
      </c>
      <c r="Q2033" t="str">
        <f t="shared" si="32"/>
        <v>13</v>
      </c>
    </row>
    <row r="2034" spans="1:17" x14ac:dyDescent="0.25">
      <c r="A2034">
        <v>2132</v>
      </c>
      <c r="B2034">
        <v>105.41388400000001</v>
      </c>
      <c r="C2034" s="4">
        <v>1</v>
      </c>
      <c r="P2034">
        <v>1</v>
      </c>
      <c r="Q2034" t="str">
        <f t="shared" si="32"/>
        <v>1</v>
      </c>
    </row>
    <row r="2035" spans="1:17" x14ac:dyDescent="0.25">
      <c r="A2035">
        <v>2133</v>
      </c>
      <c r="B2035">
        <v>105.41388400000001</v>
      </c>
      <c r="C2035" s="4">
        <v>1</v>
      </c>
      <c r="H2035">
        <v>116.44289800000001</v>
      </c>
      <c r="I2035" s="3">
        <v>4</v>
      </c>
      <c r="P2035">
        <v>2</v>
      </c>
      <c r="Q2035" t="str">
        <f t="shared" si="32"/>
        <v>14</v>
      </c>
    </row>
    <row r="2036" spans="1:17" x14ac:dyDescent="0.25">
      <c r="A2036">
        <v>2134</v>
      </c>
      <c r="B2036">
        <v>105.41388400000001</v>
      </c>
      <c r="C2036" s="4">
        <v>1</v>
      </c>
      <c r="H2036">
        <v>116.488102</v>
      </c>
      <c r="I2036" s="3">
        <v>4</v>
      </c>
      <c r="P2036">
        <v>2</v>
      </c>
      <c r="Q2036" t="str">
        <f t="shared" si="32"/>
        <v>14</v>
      </c>
    </row>
    <row r="2037" spans="1:17" x14ac:dyDescent="0.25">
      <c r="A2037">
        <v>2135</v>
      </c>
      <c r="B2037">
        <v>105.41388400000001</v>
      </c>
      <c r="C2037" s="4">
        <v>1</v>
      </c>
      <c r="H2037">
        <v>116.488102</v>
      </c>
      <c r="I2037" s="3">
        <v>4</v>
      </c>
      <c r="P2037">
        <v>2</v>
      </c>
      <c r="Q2037" t="str">
        <f t="shared" si="32"/>
        <v>14</v>
      </c>
    </row>
    <row r="2038" spans="1:17" x14ac:dyDescent="0.25">
      <c r="A2038">
        <v>2136</v>
      </c>
      <c r="B2038">
        <v>105.41388400000001</v>
      </c>
      <c r="C2038" s="4">
        <v>1</v>
      </c>
      <c r="H2038">
        <v>116.488102</v>
      </c>
      <c r="I2038" s="3">
        <v>4</v>
      </c>
      <c r="P2038">
        <v>2</v>
      </c>
      <c r="Q2038" t="str">
        <f t="shared" si="32"/>
        <v>14</v>
      </c>
    </row>
    <row r="2039" spans="1:17" x14ac:dyDescent="0.25">
      <c r="A2039">
        <v>2137</v>
      </c>
      <c r="B2039">
        <v>105.41388400000001</v>
      </c>
      <c r="C2039" s="4">
        <v>1</v>
      </c>
      <c r="H2039">
        <v>116.488102</v>
      </c>
      <c r="I2039" s="3">
        <v>4</v>
      </c>
      <c r="P2039">
        <v>2</v>
      </c>
      <c r="Q2039" t="str">
        <f t="shared" si="32"/>
        <v>14</v>
      </c>
    </row>
    <row r="2040" spans="1:17" x14ac:dyDescent="0.25">
      <c r="A2040">
        <v>2138</v>
      </c>
      <c r="B2040">
        <v>105.41388400000001</v>
      </c>
      <c r="C2040" s="4">
        <v>1</v>
      </c>
      <c r="H2040">
        <v>116.488102</v>
      </c>
      <c r="I2040" s="3">
        <v>4</v>
      </c>
      <c r="P2040">
        <v>2</v>
      </c>
      <c r="Q2040" t="str">
        <f t="shared" si="32"/>
        <v>14</v>
      </c>
    </row>
    <row r="2041" spans="1:17" x14ac:dyDescent="0.25">
      <c r="A2041">
        <v>2139</v>
      </c>
      <c r="B2041">
        <v>105.41388400000001</v>
      </c>
      <c r="C2041" s="4">
        <v>1</v>
      </c>
      <c r="H2041">
        <v>116.488102</v>
      </c>
      <c r="I2041" s="3">
        <v>4</v>
      </c>
      <c r="P2041">
        <v>2</v>
      </c>
      <c r="Q2041" t="str">
        <f t="shared" si="32"/>
        <v>14</v>
      </c>
    </row>
    <row r="2042" spans="1:17" x14ac:dyDescent="0.25">
      <c r="A2042">
        <v>2140</v>
      </c>
      <c r="B2042">
        <v>105.457909</v>
      </c>
      <c r="C2042" s="4">
        <v>1</v>
      </c>
      <c r="H2042">
        <v>116.488102</v>
      </c>
      <c r="I2042" s="3">
        <v>4</v>
      </c>
      <c r="P2042">
        <v>2</v>
      </c>
      <c r="Q2042" t="str">
        <f t="shared" si="32"/>
        <v>14</v>
      </c>
    </row>
    <row r="2043" spans="1:17" x14ac:dyDescent="0.25">
      <c r="A2043">
        <v>2141</v>
      </c>
      <c r="D2043">
        <v>95.447922000000005</v>
      </c>
      <c r="E2043" s="2">
        <v>2</v>
      </c>
      <c r="H2043">
        <v>116.488102</v>
      </c>
      <c r="I2043" s="3">
        <v>4</v>
      </c>
      <c r="P2043">
        <v>2</v>
      </c>
      <c r="Q2043" t="str">
        <f t="shared" si="32"/>
        <v>24</v>
      </c>
    </row>
    <row r="2044" spans="1:17" x14ac:dyDescent="0.25">
      <c r="A2044">
        <v>2142</v>
      </c>
      <c r="D2044">
        <v>95.476746000000006</v>
      </c>
      <c r="E2044" s="2">
        <v>2</v>
      </c>
      <c r="H2044">
        <v>116.488102</v>
      </c>
      <c r="I2044" s="3">
        <v>4</v>
      </c>
      <c r="P2044">
        <v>2</v>
      </c>
      <c r="Q2044" t="str">
        <f t="shared" si="32"/>
        <v>24</v>
      </c>
    </row>
    <row r="2045" spans="1:17" x14ac:dyDescent="0.25">
      <c r="A2045">
        <v>2143</v>
      </c>
      <c r="D2045">
        <v>95.476746000000006</v>
      </c>
      <c r="E2045" s="2">
        <v>2</v>
      </c>
      <c r="H2045">
        <v>116.44289800000001</v>
      </c>
      <c r="I2045" s="3">
        <v>4</v>
      </c>
      <c r="P2045">
        <v>2</v>
      </c>
      <c r="Q2045" t="str">
        <f t="shared" si="32"/>
        <v>24</v>
      </c>
    </row>
    <row r="2046" spans="1:17" x14ac:dyDescent="0.25">
      <c r="A2046">
        <v>2144</v>
      </c>
      <c r="D2046">
        <v>95.476746000000006</v>
      </c>
      <c r="E2046" s="2">
        <v>2</v>
      </c>
      <c r="P2046">
        <v>1</v>
      </c>
      <c r="Q2046" t="str">
        <f t="shared" si="32"/>
        <v>2</v>
      </c>
    </row>
    <row r="2047" spans="1:17" x14ac:dyDescent="0.25">
      <c r="A2047">
        <v>2145</v>
      </c>
      <c r="D2047">
        <v>95.476746000000006</v>
      </c>
      <c r="E2047" s="2">
        <v>2</v>
      </c>
      <c r="F2047">
        <v>106.56805500000002</v>
      </c>
      <c r="G2047" s="5">
        <v>3</v>
      </c>
      <c r="P2047">
        <v>2</v>
      </c>
      <c r="Q2047" t="str">
        <f t="shared" si="32"/>
        <v>23</v>
      </c>
    </row>
    <row r="2048" spans="1:17" x14ac:dyDescent="0.25">
      <c r="A2048">
        <v>2146</v>
      </c>
      <c r="D2048">
        <v>95.476746000000006</v>
      </c>
      <c r="E2048" s="2">
        <v>2</v>
      </c>
      <c r="F2048">
        <v>106.649888</v>
      </c>
      <c r="G2048" s="5">
        <v>3</v>
      </c>
      <c r="P2048">
        <v>2</v>
      </c>
      <c r="Q2048" t="str">
        <f t="shared" si="32"/>
        <v>23</v>
      </c>
    </row>
    <row r="2049" spans="1:17" x14ac:dyDescent="0.25">
      <c r="A2049">
        <v>2147</v>
      </c>
      <c r="D2049">
        <v>95.476746000000006</v>
      </c>
      <c r="E2049" s="2">
        <v>2</v>
      </c>
      <c r="F2049">
        <v>106.649888</v>
      </c>
      <c r="G2049" s="5">
        <v>3</v>
      </c>
      <c r="P2049">
        <v>2</v>
      </c>
      <c r="Q2049" t="str">
        <f t="shared" si="32"/>
        <v>23</v>
      </c>
    </row>
    <row r="2050" spans="1:17" x14ac:dyDescent="0.25">
      <c r="A2050">
        <v>2148</v>
      </c>
      <c r="D2050">
        <v>95.476746000000006</v>
      </c>
      <c r="E2050" s="2">
        <v>2</v>
      </c>
      <c r="F2050">
        <v>106.649888</v>
      </c>
      <c r="G2050" s="5">
        <v>3</v>
      </c>
      <c r="P2050">
        <v>2</v>
      </c>
      <c r="Q2050" t="str">
        <f t="shared" ref="Q2050:Q2113" si="33">CONCATENATE(C2050,E2050,G2050,I2050)</f>
        <v>23</v>
      </c>
    </row>
    <row r="2051" spans="1:17" x14ac:dyDescent="0.25">
      <c r="A2051">
        <v>2149</v>
      </c>
      <c r="D2051">
        <v>95.476746000000006</v>
      </c>
      <c r="E2051" s="2">
        <v>2</v>
      </c>
      <c r="F2051">
        <v>106.649888</v>
      </c>
      <c r="G2051" s="5">
        <v>3</v>
      </c>
      <c r="P2051">
        <v>2</v>
      </c>
      <c r="Q2051" t="str">
        <f t="shared" si="33"/>
        <v>23</v>
      </c>
    </row>
    <row r="2052" spans="1:17" x14ac:dyDescent="0.25">
      <c r="A2052">
        <v>2150</v>
      </c>
      <c r="D2052">
        <v>95.476746000000006</v>
      </c>
      <c r="E2052" s="2">
        <v>2</v>
      </c>
      <c r="F2052">
        <v>106.649888</v>
      </c>
      <c r="G2052" s="5">
        <v>3</v>
      </c>
      <c r="P2052">
        <v>2</v>
      </c>
      <c r="Q2052" t="str">
        <f t="shared" si="33"/>
        <v>23</v>
      </c>
    </row>
    <row r="2053" spans="1:17" x14ac:dyDescent="0.25">
      <c r="A2053">
        <v>2151</v>
      </c>
      <c r="D2053">
        <v>95.476746000000006</v>
      </c>
      <c r="E2053" s="2">
        <v>2</v>
      </c>
      <c r="F2053">
        <v>106.649888</v>
      </c>
      <c r="G2053" s="5">
        <v>3</v>
      </c>
      <c r="P2053">
        <v>2</v>
      </c>
      <c r="Q2053" t="str">
        <f t="shared" si="33"/>
        <v>23</v>
      </c>
    </row>
    <row r="2054" spans="1:17" x14ac:dyDescent="0.25">
      <c r="A2054">
        <v>2152</v>
      </c>
      <c r="B2054">
        <v>87.239521000000011</v>
      </c>
      <c r="C2054" s="4">
        <v>1</v>
      </c>
      <c r="D2054">
        <v>95.447922000000005</v>
      </c>
      <c r="E2054" s="2">
        <v>2</v>
      </c>
      <c r="F2054">
        <v>106.649888</v>
      </c>
      <c r="G2054" s="5">
        <v>3</v>
      </c>
      <c r="P2054">
        <v>3</v>
      </c>
      <c r="Q2054" t="str">
        <f t="shared" si="33"/>
        <v>123</v>
      </c>
    </row>
    <row r="2055" spans="1:17" x14ac:dyDescent="0.25">
      <c r="A2055">
        <v>2153</v>
      </c>
      <c r="B2055">
        <v>87.121672000000004</v>
      </c>
      <c r="C2055" s="4">
        <v>1</v>
      </c>
      <c r="F2055">
        <v>106.649888</v>
      </c>
      <c r="G2055" s="5">
        <v>3</v>
      </c>
      <c r="P2055">
        <v>2</v>
      </c>
      <c r="Q2055" t="str">
        <f t="shared" si="33"/>
        <v>13</v>
      </c>
    </row>
    <row r="2056" spans="1:17" x14ac:dyDescent="0.25">
      <c r="A2056">
        <v>2154</v>
      </c>
      <c r="B2056">
        <v>87.121672000000004</v>
      </c>
      <c r="C2056" s="4">
        <v>1</v>
      </c>
      <c r="F2056">
        <v>106.56805500000002</v>
      </c>
      <c r="G2056" s="5">
        <v>3</v>
      </c>
      <c r="P2056">
        <v>2</v>
      </c>
      <c r="Q2056" t="str">
        <f t="shared" si="33"/>
        <v>13</v>
      </c>
    </row>
    <row r="2057" spans="1:17" x14ac:dyDescent="0.25">
      <c r="A2057">
        <v>2155</v>
      </c>
      <c r="B2057">
        <v>87.121672000000004</v>
      </c>
      <c r="C2057" s="4">
        <v>1</v>
      </c>
      <c r="H2057">
        <v>98.218085000000002</v>
      </c>
      <c r="I2057" s="3">
        <v>4</v>
      </c>
      <c r="P2057">
        <v>2</v>
      </c>
      <c r="Q2057" t="str">
        <f t="shared" si="33"/>
        <v>14</v>
      </c>
    </row>
    <row r="2058" spans="1:17" x14ac:dyDescent="0.25">
      <c r="A2058">
        <v>2156</v>
      </c>
      <c r="B2058">
        <v>87.121672000000004</v>
      </c>
      <c r="C2058" s="4">
        <v>1</v>
      </c>
      <c r="H2058">
        <v>98.245327000000003</v>
      </c>
      <c r="I2058" s="3">
        <v>4</v>
      </c>
      <c r="P2058">
        <v>2</v>
      </c>
      <c r="Q2058" t="str">
        <f t="shared" si="33"/>
        <v>14</v>
      </c>
    </row>
    <row r="2059" spans="1:17" x14ac:dyDescent="0.25">
      <c r="A2059">
        <v>2157</v>
      </c>
      <c r="B2059">
        <v>87.121672000000004</v>
      </c>
      <c r="C2059" s="4">
        <v>1</v>
      </c>
      <c r="H2059">
        <v>98.245327000000003</v>
      </c>
      <c r="I2059" s="3">
        <v>4</v>
      </c>
      <c r="P2059">
        <v>2</v>
      </c>
      <c r="Q2059" t="str">
        <f t="shared" si="33"/>
        <v>14</v>
      </c>
    </row>
    <row r="2060" spans="1:17" x14ac:dyDescent="0.25">
      <c r="A2060">
        <v>2158</v>
      </c>
      <c r="B2060">
        <v>87.121672000000004</v>
      </c>
      <c r="C2060" s="4">
        <v>1</v>
      </c>
      <c r="H2060">
        <v>98.245327000000003</v>
      </c>
      <c r="I2060" s="3">
        <v>4</v>
      </c>
      <c r="P2060">
        <v>2</v>
      </c>
      <c r="Q2060" t="str">
        <f t="shared" si="33"/>
        <v>14</v>
      </c>
    </row>
    <row r="2061" spans="1:17" x14ac:dyDescent="0.25">
      <c r="A2061">
        <v>2159</v>
      </c>
      <c r="B2061">
        <v>87.121672000000004</v>
      </c>
      <c r="C2061" s="4">
        <v>1</v>
      </c>
      <c r="H2061">
        <v>98.245327000000003</v>
      </c>
      <c r="I2061" s="3">
        <v>4</v>
      </c>
      <c r="P2061">
        <v>2</v>
      </c>
      <c r="Q2061" t="str">
        <f t="shared" si="33"/>
        <v>14</v>
      </c>
    </row>
    <row r="2062" spans="1:17" x14ac:dyDescent="0.25">
      <c r="A2062">
        <v>2160</v>
      </c>
      <c r="B2062">
        <v>87.121672000000004</v>
      </c>
      <c r="C2062" s="4">
        <v>1</v>
      </c>
      <c r="H2062">
        <v>98.245327000000003</v>
      </c>
      <c r="I2062" s="3">
        <v>4</v>
      </c>
      <c r="P2062">
        <v>2</v>
      </c>
      <c r="Q2062" t="str">
        <f t="shared" si="33"/>
        <v>14</v>
      </c>
    </row>
    <row r="2063" spans="1:17" x14ac:dyDescent="0.25">
      <c r="A2063">
        <v>2161</v>
      </c>
      <c r="B2063">
        <v>87.121672000000004</v>
      </c>
      <c r="C2063" s="4">
        <v>1</v>
      </c>
      <c r="H2063">
        <v>98.245327000000003</v>
      </c>
      <c r="I2063" s="3">
        <v>4</v>
      </c>
      <c r="P2063">
        <v>2</v>
      </c>
      <c r="Q2063" t="str">
        <f t="shared" si="33"/>
        <v>14</v>
      </c>
    </row>
    <row r="2064" spans="1:17" x14ac:dyDescent="0.25">
      <c r="A2064">
        <v>2162</v>
      </c>
      <c r="B2064">
        <v>87.121672000000004</v>
      </c>
      <c r="C2064" s="4">
        <v>1</v>
      </c>
      <c r="H2064">
        <v>98.245327000000003</v>
      </c>
      <c r="I2064" s="3">
        <v>4</v>
      </c>
      <c r="P2064">
        <v>2</v>
      </c>
      <c r="Q2064" t="str">
        <f t="shared" si="33"/>
        <v>14</v>
      </c>
    </row>
    <row r="2065" spans="1:17" x14ac:dyDescent="0.25">
      <c r="A2065">
        <v>2163</v>
      </c>
      <c r="B2065">
        <v>87.239521000000011</v>
      </c>
      <c r="C2065" s="4">
        <v>1</v>
      </c>
      <c r="D2065">
        <v>80.102395000000001</v>
      </c>
      <c r="E2065" s="2">
        <v>2</v>
      </c>
      <c r="H2065">
        <v>98.245327000000003</v>
      </c>
      <c r="I2065" s="3">
        <v>4</v>
      </c>
      <c r="P2065">
        <v>3</v>
      </c>
      <c r="Q2065" t="str">
        <f t="shared" si="33"/>
        <v>124</v>
      </c>
    </row>
    <row r="2066" spans="1:17" x14ac:dyDescent="0.25">
      <c r="A2066">
        <v>2164</v>
      </c>
      <c r="D2066">
        <v>80.051989000000006</v>
      </c>
      <c r="E2066" s="2">
        <v>2</v>
      </c>
      <c r="H2066">
        <v>98.218085000000002</v>
      </c>
      <c r="I2066" s="3">
        <v>4</v>
      </c>
      <c r="P2066">
        <v>2</v>
      </c>
      <c r="Q2066" t="str">
        <f t="shared" si="33"/>
        <v>24</v>
      </c>
    </row>
    <row r="2067" spans="1:17" x14ac:dyDescent="0.25">
      <c r="A2067">
        <v>2165</v>
      </c>
      <c r="D2067">
        <v>80.051989000000006</v>
      </c>
      <c r="E2067" s="2">
        <v>2</v>
      </c>
      <c r="H2067">
        <v>98.218085000000002</v>
      </c>
      <c r="I2067" s="3">
        <v>4</v>
      </c>
      <c r="P2067">
        <v>2</v>
      </c>
      <c r="Q2067" t="str">
        <f t="shared" si="33"/>
        <v>24</v>
      </c>
    </row>
    <row r="2068" spans="1:17" x14ac:dyDescent="0.25">
      <c r="A2068">
        <v>2166</v>
      </c>
      <c r="D2068">
        <v>80.051989000000006</v>
      </c>
      <c r="E2068" s="2">
        <v>2</v>
      </c>
      <c r="P2068">
        <v>1</v>
      </c>
      <c r="Q2068" t="str">
        <f t="shared" si="33"/>
        <v>2</v>
      </c>
    </row>
    <row r="2069" spans="1:17" x14ac:dyDescent="0.25">
      <c r="A2069">
        <v>2167</v>
      </c>
      <c r="D2069">
        <v>80.051989000000006</v>
      </c>
      <c r="E2069" s="2">
        <v>2</v>
      </c>
      <c r="P2069">
        <v>1</v>
      </c>
      <c r="Q2069" t="str">
        <f t="shared" si="33"/>
        <v>2</v>
      </c>
    </row>
    <row r="2070" spans="1:17" x14ac:dyDescent="0.25">
      <c r="A2070">
        <v>2168</v>
      </c>
      <c r="D2070">
        <v>80.051989000000006</v>
      </c>
      <c r="E2070" s="2">
        <v>2</v>
      </c>
      <c r="F2070">
        <v>88.705773000000008</v>
      </c>
      <c r="G2070" s="5">
        <v>3</v>
      </c>
      <c r="P2070">
        <v>2</v>
      </c>
      <c r="Q2070" t="str">
        <f t="shared" si="33"/>
        <v>23</v>
      </c>
    </row>
    <row r="2071" spans="1:17" x14ac:dyDescent="0.25">
      <c r="A2071">
        <v>2169</v>
      </c>
      <c r="D2071">
        <v>80.051989000000006</v>
      </c>
      <c r="E2071" s="2">
        <v>2</v>
      </c>
      <c r="F2071">
        <v>88.654244000000006</v>
      </c>
      <c r="G2071" s="5">
        <v>3</v>
      </c>
      <c r="P2071">
        <v>2</v>
      </c>
      <c r="Q2071" t="str">
        <f t="shared" si="33"/>
        <v>23</v>
      </c>
    </row>
    <row r="2072" spans="1:17" x14ac:dyDescent="0.25">
      <c r="A2072">
        <v>2170</v>
      </c>
      <c r="D2072">
        <v>80.051989000000006</v>
      </c>
      <c r="E2072" s="2">
        <v>2</v>
      </c>
      <c r="F2072">
        <v>88.654244000000006</v>
      </c>
      <c r="G2072" s="5">
        <v>3</v>
      </c>
      <c r="P2072">
        <v>2</v>
      </c>
      <c r="Q2072" t="str">
        <f t="shared" si="33"/>
        <v>23</v>
      </c>
    </row>
    <row r="2073" spans="1:17" x14ac:dyDescent="0.25">
      <c r="A2073">
        <v>2171</v>
      </c>
      <c r="D2073">
        <v>80.051989000000006</v>
      </c>
      <c r="E2073" s="2">
        <v>2</v>
      </c>
      <c r="F2073">
        <v>88.654244000000006</v>
      </c>
      <c r="G2073" s="5">
        <v>3</v>
      </c>
      <c r="P2073">
        <v>2</v>
      </c>
      <c r="Q2073" t="str">
        <f t="shared" si="33"/>
        <v>23</v>
      </c>
    </row>
    <row r="2074" spans="1:17" x14ac:dyDescent="0.25">
      <c r="A2074">
        <v>2172</v>
      </c>
      <c r="D2074">
        <v>80.051989000000006</v>
      </c>
      <c r="E2074" s="2">
        <v>2</v>
      </c>
      <c r="F2074">
        <v>88.654244000000006</v>
      </c>
      <c r="G2074" s="5">
        <v>3</v>
      </c>
      <c r="P2074">
        <v>2</v>
      </c>
      <c r="Q2074" t="str">
        <f t="shared" si="33"/>
        <v>23</v>
      </c>
    </row>
    <row r="2075" spans="1:17" x14ac:dyDescent="0.25">
      <c r="A2075">
        <v>2173</v>
      </c>
      <c r="D2075">
        <v>80.051989000000006</v>
      </c>
      <c r="E2075" s="2">
        <v>2</v>
      </c>
      <c r="F2075">
        <v>88.654244000000006</v>
      </c>
      <c r="G2075" s="5">
        <v>3</v>
      </c>
      <c r="P2075">
        <v>2</v>
      </c>
      <c r="Q2075" t="str">
        <f t="shared" si="33"/>
        <v>23</v>
      </c>
    </row>
    <row r="2076" spans="1:17" x14ac:dyDescent="0.25">
      <c r="A2076">
        <v>2174</v>
      </c>
      <c r="D2076">
        <v>80.102395000000001</v>
      </c>
      <c r="E2076" s="2">
        <v>2</v>
      </c>
      <c r="F2076">
        <v>88.654244000000006</v>
      </c>
      <c r="G2076" s="5">
        <v>3</v>
      </c>
      <c r="P2076">
        <v>2</v>
      </c>
      <c r="Q2076" t="str">
        <f t="shared" si="33"/>
        <v>23</v>
      </c>
    </row>
    <row r="2077" spans="1:17" x14ac:dyDescent="0.25">
      <c r="A2077">
        <v>2175</v>
      </c>
      <c r="B2077">
        <v>73.349685000000008</v>
      </c>
      <c r="C2077" s="4">
        <v>1</v>
      </c>
      <c r="F2077">
        <v>88.654244000000006</v>
      </c>
      <c r="G2077" s="5">
        <v>3</v>
      </c>
      <c r="I2077" s="3" t="s">
        <v>233</v>
      </c>
      <c r="N2077">
        <v>83.430844000000008</v>
      </c>
      <c r="O2077">
        <v>2175</v>
      </c>
      <c r="P2077">
        <v>3</v>
      </c>
      <c r="Q2077" t="str">
        <f t="shared" si="33"/>
        <v>134D</v>
      </c>
    </row>
    <row r="2078" spans="1:17" x14ac:dyDescent="0.25">
      <c r="A2078">
        <v>2176</v>
      </c>
      <c r="B2078">
        <v>73.328360000000004</v>
      </c>
      <c r="C2078" s="4">
        <v>1</v>
      </c>
      <c r="F2078">
        <v>88.654244000000006</v>
      </c>
      <c r="G2078" s="5">
        <v>3</v>
      </c>
      <c r="I2078" s="3" t="s">
        <v>233</v>
      </c>
      <c r="N2078">
        <v>83.430844000000008</v>
      </c>
      <c r="P2078">
        <v>3</v>
      </c>
      <c r="Q2078" t="str">
        <f t="shared" si="33"/>
        <v>134D</v>
      </c>
    </row>
    <row r="2079" spans="1:17" x14ac:dyDescent="0.25">
      <c r="A2079">
        <v>2177</v>
      </c>
      <c r="B2079">
        <v>73.328360000000004</v>
      </c>
      <c r="C2079" s="4">
        <v>1</v>
      </c>
      <c r="F2079">
        <v>88.705773000000008</v>
      </c>
      <c r="G2079" s="5">
        <v>3</v>
      </c>
      <c r="I2079" s="3" t="s">
        <v>233</v>
      </c>
      <c r="N2079">
        <v>83.430844000000008</v>
      </c>
      <c r="P2079">
        <v>3</v>
      </c>
      <c r="Q2079" t="str">
        <f t="shared" si="33"/>
        <v>134D</v>
      </c>
    </row>
    <row r="2080" spans="1:17" x14ac:dyDescent="0.25">
      <c r="A2080">
        <v>2178</v>
      </c>
      <c r="B2080">
        <v>73.328360000000004</v>
      </c>
      <c r="C2080" s="4">
        <v>1</v>
      </c>
      <c r="I2080" s="3" t="s">
        <v>233</v>
      </c>
      <c r="N2080">
        <v>83.463240000000013</v>
      </c>
      <c r="P2080">
        <v>2</v>
      </c>
      <c r="Q2080" t="str">
        <f t="shared" si="33"/>
        <v>14D</v>
      </c>
    </row>
    <row r="2081" spans="1:17" x14ac:dyDescent="0.25">
      <c r="A2081">
        <v>2179</v>
      </c>
      <c r="B2081">
        <v>73.328360000000004</v>
      </c>
      <c r="C2081" s="4">
        <v>1</v>
      </c>
      <c r="I2081" s="3" t="s">
        <v>233</v>
      </c>
      <c r="N2081">
        <v>83.463240000000013</v>
      </c>
      <c r="P2081">
        <v>2</v>
      </c>
      <c r="Q2081" t="str">
        <f t="shared" si="33"/>
        <v>14D</v>
      </c>
    </row>
    <row r="2082" spans="1:17" x14ac:dyDescent="0.25">
      <c r="A2082">
        <v>2180</v>
      </c>
      <c r="B2082">
        <v>73.328360000000004</v>
      </c>
      <c r="C2082" s="4">
        <v>1</v>
      </c>
      <c r="I2082" s="3" t="s">
        <v>233</v>
      </c>
      <c r="N2082">
        <v>83.463240000000013</v>
      </c>
      <c r="P2082">
        <v>2</v>
      </c>
      <c r="Q2082" t="str">
        <f t="shared" si="33"/>
        <v>14D</v>
      </c>
    </row>
    <row r="2083" spans="1:17" x14ac:dyDescent="0.25">
      <c r="A2083">
        <v>2181</v>
      </c>
      <c r="B2083">
        <v>73.328360000000004</v>
      </c>
      <c r="C2083" s="4">
        <v>1</v>
      </c>
      <c r="I2083" s="3" t="s">
        <v>233</v>
      </c>
      <c r="N2083">
        <v>83.463240000000013</v>
      </c>
      <c r="P2083">
        <v>2</v>
      </c>
      <c r="Q2083" t="str">
        <f t="shared" si="33"/>
        <v>14D</v>
      </c>
    </row>
    <row r="2084" spans="1:17" x14ac:dyDescent="0.25">
      <c r="A2084">
        <v>2182</v>
      </c>
      <c r="B2084">
        <v>73.328360000000004</v>
      </c>
      <c r="C2084" s="4">
        <v>1</v>
      </c>
      <c r="I2084" s="3" t="s">
        <v>233</v>
      </c>
      <c r="N2084">
        <v>83.463240000000013</v>
      </c>
      <c r="P2084">
        <v>2</v>
      </c>
      <c r="Q2084" t="str">
        <f t="shared" si="33"/>
        <v>14D</v>
      </c>
    </row>
    <row r="2085" spans="1:17" x14ac:dyDescent="0.25">
      <c r="A2085">
        <v>2183</v>
      </c>
      <c r="B2085">
        <v>73.328360000000004</v>
      </c>
      <c r="C2085" s="4">
        <v>1</v>
      </c>
      <c r="I2085" s="3" t="s">
        <v>233</v>
      </c>
      <c r="N2085">
        <v>83.463240000000013</v>
      </c>
      <c r="P2085">
        <v>2</v>
      </c>
      <c r="Q2085" t="str">
        <f t="shared" si="33"/>
        <v>14D</v>
      </c>
    </row>
    <row r="2086" spans="1:17" x14ac:dyDescent="0.25">
      <c r="A2086">
        <v>2184</v>
      </c>
      <c r="B2086">
        <v>73.328360000000004</v>
      </c>
      <c r="C2086" s="4">
        <v>1</v>
      </c>
      <c r="D2086">
        <v>69.611921000000009</v>
      </c>
      <c r="E2086" s="2">
        <v>2</v>
      </c>
      <c r="I2086" s="3" t="s">
        <v>233</v>
      </c>
      <c r="N2086">
        <v>83.463240000000013</v>
      </c>
      <c r="P2086">
        <v>3</v>
      </c>
      <c r="Q2086" t="str">
        <f t="shared" si="33"/>
        <v>124D</v>
      </c>
    </row>
    <row r="2087" spans="1:17" x14ac:dyDescent="0.25">
      <c r="A2087">
        <v>2185</v>
      </c>
      <c r="B2087">
        <v>73.328360000000004</v>
      </c>
      <c r="C2087" s="4">
        <v>1</v>
      </c>
      <c r="D2087">
        <v>69.571004000000002</v>
      </c>
      <c r="E2087" s="2">
        <v>2</v>
      </c>
      <c r="I2087" s="3" t="s">
        <v>233</v>
      </c>
      <c r="N2087">
        <v>83.463240000000013</v>
      </c>
      <c r="P2087">
        <v>3</v>
      </c>
      <c r="Q2087" t="str">
        <f t="shared" si="33"/>
        <v>124D</v>
      </c>
    </row>
    <row r="2088" spans="1:17" x14ac:dyDescent="0.25">
      <c r="A2088">
        <v>2186</v>
      </c>
      <c r="B2088">
        <v>73.328360000000004</v>
      </c>
      <c r="C2088" s="4">
        <v>1</v>
      </c>
      <c r="D2088">
        <v>69.571004000000002</v>
      </c>
      <c r="E2088" s="2">
        <v>2</v>
      </c>
      <c r="I2088" s="3" t="s">
        <v>233</v>
      </c>
      <c r="N2088">
        <v>83.463240000000013</v>
      </c>
      <c r="P2088">
        <v>3</v>
      </c>
      <c r="Q2088" t="str">
        <f t="shared" si="33"/>
        <v>124D</v>
      </c>
    </row>
    <row r="2089" spans="1:17" x14ac:dyDescent="0.25">
      <c r="A2089">
        <v>2187</v>
      </c>
      <c r="B2089">
        <v>73.349685000000008</v>
      </c>
      <c r="C2089" s="4">
        <v>1</v>
      </c>
      <c r="D2089">
        <v>69.571004000000002</v>
      </c>
      <c r="E2089" s="2">
        <v>2</v>
      </c>
      <c r="F2089">
        <v>76.676145000000005</v>
      </c>
      <c r="G2089" s="5">
        <v>3</v>
      </c>
      <c r="I2089" s="3" t="s">
        <v>233</v>
      </c>
      <c r="N2089">
        <v>83.430844000000008</v>
      </c>
      <c r="O2089">
        <v>2187</v>
      </c>
      <c r="P2089">
        <v>4</v>
      </c>
      <c r="Q2089" t="str">
        <f t="shared" si="33"/>
        <v>1234D</v>
      </c>
    </row>
    <row r="2090" spans="1:17" x14ac:dyDescent="0.25">
      <c r="A2090">
        <v>2188</v>
      </c>
      <c r="D2090">
        <v>69.571004000000002</v>
      </c>
      <c r="E2090" s="2">
        <v>2</v>
      </c>
      <c r="F2090">
        <v>76.690175000000011</v>
      </c>
      <c r="G2090" s="5">
        <v>3</v>
      </c>
      <c r="P2090">
        <v>2</v>
      </c>
      <c r="Q2090" t="str">
        <f t="shared" si="33"/>
        <v>23</v>
      </c>
    </row>
    <row r="2091" spans="1:17" x14ac:dyDescent="0.25">
      <c r="A2091">
        <v>2189</v>
      </c>
      <c r="D2091">
        <v>69.571004000000002</v>
      </c>
      <c r="E2091" s="2">
        <v>2</v>
      </c>
      <c r="F2091">
        <v>76.690175000000011</v>
      </c>
      <c r="G2091" s="5">
        <v>3</v>
      </c>
      <c r="P2091">
        <v>2</v>
      </c>
      <c r="Q2091" t="str">
        <f t="shared" si="33"/>
        <v>23</v>
      </c>
    </row>
    <row r="2092" spans="1:17" x14ac:dyDescent="0.25">
      <c r="A2092">
        <v>2190</v>
      </c>
      <c r="D2092">
        <v>69.571004000000002</v>
      </c>
      <c r="E2092" s="2">
        <v>2</v>
      </c>
      <c r="F2092">
        <v>76.690175000000011</v>
      </c>
      <c r="G2092" s="5">
        <v>3</v>
      </c>
      <c r="P2092">
        <v>2</v>
      </c>
      <c r="Q2092" t="str">
        <f t="shared" si="33"/>
        <v>23</v>
      </c>
    </row>
    <row r="2093" spans="1:17" x14ac:dyDescent="0.25">
      <c r="A2093">
        <v>2191</v>
      </c>
      <c r="D2093">
        <v>69.571004000000002</v>
      </c>
      <c r="E2093" s="2">
        <v>2</v>
      </c>
      <c r="F2093">
        <v>76.690175000000011</v>
      </c>
      <c r="G2093" s="5">
        <v>3</v>
      </c>
      <c r="P2093">
        <v>2</v>
      </c>
      <c r="Q2093" t="str">
        <f t="shared" si="33"/>
        <v>23</v>
      </c>
    </row>
    <row r="2094" spans="1:17" x14ac:dyDescent="0.25">
      <c r="A2094">
        <v>2192</v>
      </c>
      <c r="D2094">
        <v>69.571004000000002</v>
      </c>
      <c r="E2094" s="2">
        <v>2</v>
      </c>
      <c r="F2094">
        <v>76.690175000000011</v>
      </c>
      <c r="G2094" s="5">
        <v>3</v>
      </c>
      <c r="P2094">
        <v>2</v>
      </c>
      <c r="Q2094" t="str">
        <f t="shared" si="33"/>
        <v>23</v>
      </c>
    </row>
    <row r="2095" spans="1:17" x14ac:dyDescent="0.25">
      <c r="A2095">
        <v>2193</v>
      </c>
      <c r="D2095">
        <v>69.571004000000002</v>
      </c>
      <c r="E2095" s="2">
        <v>2</v>
      </c>
      <c r="F2095">
        <v>76.690175000000011</v>
      </c>
      <c r="G2095" s="5">
        <v>3</v>
      </c>
      <c r="P2095">
        <v>2</v>
      </c>
      <c r="Q2095" t="str">
        <f t="shared" si="33"/>
        <v>23</v>
      </c>
    </row>
    <row r="2096" spans="1:17" x14ac:dyDescent="0.25">
      <c r="A2096">
        <v>2194</v>
      </c>
      <c r="D2096">
        <v>69.571004000000002</v>
      </c>
      <c r="E2096" s="2">
        <v>2</v>
      </c>
      <c r="F2096">
        <v>76.690175000000011</v>
      </c>
      <c r="G2096" s="5">
        <v>3</v>
      </c>
      <c r="P2096">
        <v>2</v>
      </c>
      <c r="Q2096" t="str">
        <f t="shared" si="33"/>
        <v>23</v>
      </c>
    </row>
    <row r="2097" spans="1:17" x14ac:dyDescent="0.25">
      <c r="A2097">
        <v>2195</v>
      </c>
      <c r="D2097">
        <v>69.571004000000002</v>
      </c>
      <c r="E2097" s="2">
        <v>2</v>
      </c>
      <c r="F2097">
        <v>76.690175000000011</v>
      </c>
      <c r="G2097" s="5">
        <v>3</v>
      </c>
      <c r="P2097">
        <v>2</v>
      </c>
      <c r="Q2097" t="str">
        <f t="shared" si="33"/>
        <v>23</v>
      </c>
    </row>
    <row r="2098" spans="1:17" x14ac:dyDescent="0.25">
      <c r="A2098">
        <v>2196</v>
      </c>
      <c r="D2098">
        <v>69.611921000000009</v>
      </c>
      <c r="E2098" s="2">
        <v>2</v>
      </c>
      <c r="F2098">
        <v>76.690175000000011</v>
      </c>
      <c r="G2098" s="5">
        <v>3</v>
      </c>
      <c r="P2098">
        <v>2</v>
      </c>
      <c r="Q2098" t="str">
        <f t="shared" si="33"/>
        <v>23</v>
      </c>
    </row>
    <row r="2099" spans="1:17" x14ac:dyDescent="0.25">
      <c r="A2099">
        <v>2197</v>
      </c>
      <c r="B2099">
        <v>60.101394000000006</v>
      </c>
      <c r="C2099" s="4">
        <v>1</v>
      </c>
      <c r="F2099">
        <v>76.690175000000011</v>
      </c>
      <c r="G2099" s="5">
        <v>3</v>
      </c>
      <c r="P2099">
        <v>2</v>
      </c>
      <c r="Q2099" t="str">
        <f t="shared" si="33"/>
        <v>13</v>
      </c>
    </row>
    <row r="2100" spans="1:17" x14ac:dyDescent="0.25">
      <c r="A2100">
        <v>2198</v>
      </c>
      <c r="B2100">
        <v>60.130267000000003</v>
      </c>
      <c r="C2100" s="4">
        <v>1</v>
      </c>
      <c r="F2100">
        <v>76.676145000000005</v>
      </c>
      <c r="G2100" s="5">
        <v>3</v>
      </c>
      <c r="P2100">
        <v>2</v>
      </c>
      <c r="Q2100" t="str">
        <f t="shared" si="33"/>
        <v>13</v>
      </c>
    </row>
    <row r="2101" spans="1:17" x14ac:dyDescent="0.25">
      <c r="A2101">
        <v>2199</v>
      </c>
      <c r="B2101">
        <v>60.130267000000003</v>
      </c>
      <c r="C2101" s="4">
        <v>1</v>
      </c>
      <c r="F2101">
        <v>76.676145000000005</v>
      </c>
      <c r="G2101" s="5">
        <v>3</v>
      </c>
      <c r="P2101">
        <v>2</v>
      </c>
      <c r="Q2101" t="str">
        <f t="shared" si="33"/>
        <v>13</v>
      </c>
    </row>
    <row r="2102" spans="1:17" x14ac:dyDescent="0.25">
      <c r="A2102">
        <v>2200</v>
      </c>
      <c r="B2102">
        <v>60.130267000000003</v>
      </c>
      <c r="C2102" s="4">
        <v>1</v>
      </c>
      <c r="F2102">
        <v>76.676145000000005</v>
      </c>
      <c r="G2102" s="5">
        <v>3</v>
      </c>
      <c r="P2102">
        <v>2</v>
      </c>
      <c r="Q2102" t="str">
        <f t="shared" si="33"/>
        <v>13</v>
      </c>
    </row>
    <row r="2103" spans="1:17" x14ac:dyDescent="0.25">
      <c r="A2103">
        <v>2201</v>
      </c>
      <c r="B2103">
        <v>60.130267000000003</v>
      </c>
      <c r="C2103" s="4">
        <v>1</v>
      </c>
      <c r="P2103">
        <v>1</v>
      </c>
      <c r="Q2103" t="str">
        <f t="shared" si="33"/>
        <v>1</v>
      </c>
    </row>
    <row r="2104" spans="1:17" x14ac:dyDescent="0.25">
      <c r="A2104">
        <v>2202</v>
      </c>
      <c r="B2104">
        <v>60.130267000000003</v>
      </c>
      <c r="C2104" s="4">
        <v>1</v>
      </c>
      <c r="H2104">
        <v>70.305813000000001</v>
      </c>
      <c r="I2104" s="3">
        <v>4</v>
      </c>
      <c r="P2104">
        <v>2</v>
      </c>
      <c r="Q2104" t="str">
        <f t="shared" si="33"/>
        <v>14</v>
      </c>
    </row>
    <row r="2105" spans="1:17" x14ac:dyDescent="0.25">
      <c r="A2105">
        <v>2203</v>
      </c>
      <c r="B2105">
        <v>60.130267000000003</v>
      </c>
      <c r="C2105" s="4">
        <v>1</v>
      </c>
      <c r="H2105">
        <v>70.411471000000006</v>
      </c>
      <c r="I2105" s="3">
        <v>4</v>
      </c>
      <c r="P2105">
        <v>2</v>
      </c>
      <c r="Q2105" t="str">
        <f t="shared" si="33"/>
        <v>14</v>
      </c>
    </row>
    <row r="2106" spans="1:17" x14ac:dyDescent="0.25">
      <c r="A2106">
        <v>2204</v>
      </c>
      <c r="B2106">
        <v>60.130267000000003</v>
      </c>
      <c r="C2106" s="4">
        <v>1</v>
      </c>
      <c r="H2106">
        <v>70.411471000000006</v>
      </c>
      <c r="I2106" s="3">
        <v>4</v>
      </c>
      <c r="P2106">
        <v>2</v>
      </c>
      <c r="Q2106" t="str">
        <f t="shared" si="33"/>
        <v>14</v>
      </c>
    </row>
    <row r="2107" spans="1:17" x14ac:dyDescent="0.25">
      <c r="A2107">
        <v>2205</v>
      </c>
      <c r="B2107">
        <v>60.130267000000003</v>
      </c>
      <c r="C2107" s="4">
        <v>1</v>
      </c>
      <c r="H2107">
        <v>70.411471000000006</v>
      </c>
      <c r="I2107" s="3">
        <v>4</v>
      </c>
      <c r="P2107">
        <v>2</v>
      </c>
      <c r="Q2107" t="str">
        <f t="shared" si="33"/>
        <v>14</v>
      </c>
    </row>
    <row r="2108" spans="1:17" x14ac:dyDescent="0.25">
      <c r="A2108">
        <v>2206</v>
      </c>
      <c r="B2108">
        <v>60.130267000000003</v>
      </c>
      <c r="C2108" s="4">
        <v>1</v>
      </c>
      <c r="H2108">
        <v>70.411471000000006</v>
      </c>
      <c r="I2108" s="3">
        <v>4</v>
      </c>
      <c r="P2108">
        <v>2</v>
      </c>
      <c r="Q2108" t="str">
        <f t="shared" si="33"/>
        <v>14</v>
      </c>
    </row>
    <row r="2109" spans="1:17" x14ac:dyDescent="0.25">
      <c r="A2109">
        <v>2207</v>
      </c>
      <c r="B2109">
        <v>60.130267000000003</v>
      </c>
      <c r="C2109" s="4">
        <v>1</v>
      </c>
      <c r="H2109">
        <v>70.411471000000006</v>
      </c>
      <c r="I2109" s="3">
        <v>4</v>
      </c>
      <c r="P2109">
        <v>2</v>
      </c>
      <c r="Q2109" t="str">
        <f t="shared" si="33"/>
        <v>14</v>
      </c>
    </row>
    <row r="2110" spans="1:17" x14ac:dyDescent="0.25">
      <c r="A2110">
        <v>2208</v>
      </c>
      <c r="B2110">
        <v>60.130267000000003</v>
      </c>
      <c r="C2110" s="4">
        <v>1</v>
      </c>
      <c r="D2110">
        <v>52.488998000000002</v>
      </c>
      <c r="E2110" s="2">
        <v>2</v>
      </c>
      <c r="H2110">
        <v>70.411471000000006</v>
      </c>
      <c r="I2110" s="3">
        <v>4</v>
      </c>
      <c r="P2110">
        <v>3</v>
      </c>
      <c r="Q2110" t="str">
        <f t="shared" si="33"/>
        <v>124</v>
      </c>
    </row>
    <row r="2111" spans="1:17" x14ac:dyDescent="0.25">
      <c r="A2111">
        <v>2209</v>
      </c>
      <c r="B2111">
        <v>60.130267000000003</v>
      </c>
      <c r="C2111" s="4">
        <v>1</v>
      </c>
      <c r="D2111">
        <v>52.567397000000007</v>
      </c>
      <c r="E2111" s="2">
        <v>2</v>
      </c>
      <c r="H2111">
        <v>70.411471000000006</v>
      </c>
      <c r="I2111" s="3">
        <v>4</v>
      </c>
      <c r="P2111">
        <v>3</v>
      </c>
      <c r="Q2111" t="str">
        <f t="shared" si="33"/>
        <v>124</v>
      </c>
    </row>
    <row r="2112" spans="1:17" x14ac:dyDescent="0.25">
      <c r="A2112">
        <v>2210</v>
      </c>
      <c r="B2112">
        <v>60.101394000000006</v>
      </c>
      <c r="C2112" s="4">
        <v>1</v>
      </c>
      <c r="D2112">
        <v>52.567397000000007</v>
      </c>
      <c r="E2112" s="2">
        <v>2</v>
      </c>
      <c r="H2112">
        <v>70.411471000000006</v>
      </c>
      <c r="I2112" s="3">
        <v>4</v>
      </c>
      <c r="P2112">
        <v>3</v>
      </c>
      <c r="Q2112" t="str">
        <f t="shared" si="33"/>
        <v>124</v>
      </c>
    </row>
    <row r="2113" spans="1:17" x14ac:dyDescent="0.25">
      <c r="A2113">
        <v>2211</v>
      </c>
      <c r="D2113">
        <v>52.567397000000007</v>
      </c>
      <c r="E2113" s="2">
        <v>2</v>
      </c>
      <c r="H2113">
        <v>70.411471000000006</v>
      </c>
      <c r="I2113" s="3">
        <v>4</v>
      </c>
      <c r="P2113">
        <v>2</v>
      </c>
      <c r="Q2113" t="str">
        <f t="shared" si="33"/>
        <v>24</v>
      </c>
    </row>
    <row r="2114" spans="1:17" x14ac:dyDescent="0.25">
      <c r="A2114">
        <v>2212</v>
      </c>
      <c r="D2114">
        <v>52.567397000000007</v>
      </c>
      <c r="E2114" s="2">
        <v>2</v>
      </c>
      <c r="F2114">
        <v>63.222934000000002</v>
      </c>
      <c r="G2114" s="5">
        <v>3</v>
      </c>
      <c r="H2114">
        <v>70.411471000000006</v>
      </c>
      <c r="I2114" s="3">
        <v>4</v>
      </c>
      <c r="P2114">
        <v>3</v>
      </c>
      <c r="Q2114" t="str">
        <f t="shared" ref="Q2114:Q2177" si="34">CONCATENATE(C2114,E2114,G2114,I2114)</f>
        <v>234</v>
      </c>
    </row>
    <row r="2115" spans="1:17" x14ac:dyDescent="0.25">
      <c r="A2115">
        <v>2213</v>
      </c>
      <c r="D2115">
        <v>52.567397000000007</v>
      </c>
      <c r="E2115" s="2">
        <v>2</v>
      </c>
      <c r="F2115">
        <v>63.194980000000001</v>
      </c>
      <c r="G2115" s="5">
        <v>3</v>
      </c>
      <c r="H2115">
        <v>70.411471000000006</v>
      </c>
      <c r="I2115" s="3">
        <v>4</v>
      </c>
      <c r="P2115">
        <v>3</v>
      </c>
      <c r="Q2115" t="str">
        <f t="shared" si="34"/>
        <v>234</v>
      </c>
    </row>
    <row r="2116" spans="1:17" x14ac:dyDescent="0.25">
      <c r="A2116">
        <v>2214</v>
      </c>
      <c r="D2116">
        <v>52.567397000000007</v>
      </c>
      <c r="E2116" s="2">
        <v>2</v>
      </c>
      <c r="F2116">
        <v>63.194980000000001</v>
      </c>
      <c r="G2116" s="5">
        <v>3</v>
      </c>
      <c r="H2116">
        <v>70.305813000000001</v>
      </c>
      <c r="I2116" s="3">
        <v>4</v>
      </c>
      <c r="P2116">
        <v>3</v>
      </c>
      <c r="Q2116" t="str">
        <f t="shared" si="34"/>
        <v>234</v>
      </c>
    </row>
    <row r="2117" spans="1:17" x14ac:dyDescent="0.25">
      <c r="A2117">
        <v>2215</v>
      </c>
      <c r="D2117">
        <v>52.567397000000007</v>
      </c>
      <c r="E2117" s="2">
        <v>2</v>
      </c>
      <c r="F2117">
        <v>63.194980000000001</v>
      </c>
      <c r="G2117" s="5">
        <v>3</v>
      </c>
      <c r="H2117">
        <v>70.305813000000001</v>
      </c>
      <c r="I2117" s="3">
        <v>4</v>
      </c>
      <c r="P2117">
        <v>3</v>
      </c>
      <c r="Q2117" t="str">
        <f t="shared" si="34"/>
        <v>234</v>
      </c>
    </row>
    <row r="2118" spans="1:17" x14ac:dyDescent="0.25">
      <c r="A2118">
        <v>2216</v>
      </c>
      <c r="D2118">
        <v>52.567397000000007</v>
      </c>
      <c r="E2118" s="2">
        <v>2</v>
      </c>
      <c r="F2118">
        <v>63.194980000000001</v>
      </c>
      <c r="G2118" s="5">
        <v>3</v>
      </c>
      <c r="H2118">
        <v>70.305813000000001</v>
      </c>
      <c r="I2118" s="3">
        <v>4</v>
      </c>
      <c r="P2118">
        <v>3</v>
      </c>
      <c r="Q2118" t="str">
        <f t="shared" si="34"/>
        <v>234</v>
      </c>
    </row>
    <row r="2119" spans="1:17" x14ac:dyDescent="0.25">
      <c r="A2119">
        <v>2217</v>
      </c>
      <c r="D2119">
        <v>52.567397000000007</v>
      </c>
      <c r="E2119" s="2">
        <v>2</v>
      </c>
      <c r="F2119">
        <v>63.194980000000001</v>
      </c>
      <c r="G2119" s="5">
        <v>3</v>
      </c>
      <c r="H2119">
        <v>70.305813000000001</v>
      </c>
      <c r="I2119" s="3">
        <v>4</v>
      </c>
      <c r="P2119">
        <v>3</v>
      </c>
      <c r="Q2119" t="str">
        <f t="shared" si="34"/>
        <v>234</v>
      </c>
    </row>
    <row r="2120" spans="1:17" x14ac:dyDescent="0.25">
      <c r="A2120">
        <v>2218</v>
      </c>
      <c r="D2120">
        <v>52.567397000000007</v>
      </c>
      <c r="E2120" s="2">
        <v>2</v>
      </c>
      <c r="F2120">
        <v>63.194980000000001</v>
      </c>
      <c r="G2120" s="5">
        <v>3</v>
      </c>
      <c r="P2120">
        <v>2</v>
      </c>
      <c r="Q2120" t="str">
        <f t="shared" si="34"/>
        <v>23</v>
      </c>
    </row>
    <row r="2121" spans="1:17" x14ac:dyDescent="0.25">
      <c r="A2121">
        <v>2219</v>
      </c>
      <c r="D2121">
        <v>52.567397000000007</v>
      </c>
      <c r="E2121" s="2">
        <v>2</v>
      </c>
      <c r="F2121">
        <v>63.194980000000001</v>
      </c>
      <c r="G2121" s="5">
        <v>3</v>
      </c>
      <c r="P2121">
        <v>2</v>
      </c>
      <c r="Q2121" t="str">
        <f t="shared" si="34"/>
        <v>23</v>
      </c>
    </row>
    <row r="2122" spans="1:17" x14ac:dyDescent="0.25">
      <c r="A2122">
        <v>2220</v>
      </c>
      <c r="D2122">
        <v>52.567397000000007</v>
      </c>
      <c r="E2122" s="2">
        <v>2</v>
      </c>
      <c r="F2122">
        <v>63.194980000000001</v>
      </c>
      <c r="G2122" s="5">
        <v>3</v>
      </c>
      <c r="P2122">
        <v>2</v>
      </c>
      <c r="Q2122" t="str">
        <f t="shared" si="34"/>
        <v>23</v>
      </c>
    </row>
    <row r="2123" spans="1:17" x14ac:dyDescent="0.25">
      <c r="A2123">
        <v>2221</v>
      </c>
      <c r="B2123">
        <v>44.740203000000001</v>
      </c>
      <c r="C2123" s="4">
        <v>1</v>
      </c>
      <c r="D2123">
        <v>52.567397000000007</v>
      </c>
      <c r="E2123" s="2">
        <v>2</v>
      </c>
      <c r="F2123">
        <v>63.194980000000001</v>
      </c>
      <c r="G2123" s="5">
        <v>3</v>
      </c>
      <c r="P2123">
        <v>3</v>
      </c>
      <c r="Q2123" t="str">
        <f t="shared" si="34"/>
        <v>123</v>
      </c>
    </row>
    <row r="2124" spans="1:17" x14ac:dyDescent="0.25">
      <c r="A2124">
        <v>2222</v>
      </c>
      <c r="B2124">
        <v>44.707912000000007</v>
      </c>
      <c r="C2124" s="4">
        <v>1</v>
      </c>
      <c r="D2124">
        <v>52.488998000000002</v>
      </c>
      <c r="E2124" s="2">
        <v>2</v>
      </c>
      <c r="F2124">
        <v>63.194980000000001</v>
      </c>
      <c r="G2124" s="5">
        <v>3</v>
      </c>
      <c r="P2124">
        <v>3</v>
      </c>
      <c r="Q2124" t="str">
        <f t="shared" si="34"/>
        <v>123</v>
      </c>
    </row>
    <row r="2125" spans="1:17" x14ac:dyDescent="0.25">
      <c r="A2125">
        <v>2223</v>
      </c>
      <c r="B2125">
        <v>44.707912000000007</v>
      </c>
      <c r="C2125" s="4">
        <v>1</v>
      </c>
      <c r="F2125">
        <v>63.194980000000001</v>
      </c>
      <c r="G2125" s="5">
        <v>3</v>
      </c>
      <c r="P2125">
        <v>2</v>
      </c>
      <c r="Q2125" t="str">
        <f t="shared" si="34"/>
        <v>13</v>
      </c>
    </row>
    <row r="2126" spans="1:17" x14ac:dyDescent="0.25">
      <c r="A2126">
        <v>2224</v>
      </c>
      <c r="B2126">
        <v>44.707912000000007</v>
      </c>
      <c r="C2126" s="4">
        <v>1</v>
      </c>
      <c r="F2126">
        <v>63.194980000000001</v>
      </c>
      <c r="G2126" s="5">
        <v>3</v>
      </c>
      <c r="P2126">
        <v>2</v>
      </c>
      <c r="Q2126" t="str">
        <f t="shared" si="34"/>
        <v>13</v>
      </c>
    </row>
    <row r="2127" spans="1:17" x14ac:dyDescent="0.25">
      <c r="A2127">
        <v>2225</v>
      </c>
      <c r="B2127">
        <v>44.707912000000007</v>
      </c>
      <c r="C2127" s="4">
        <v>1</v>
      </c>
      <c r="F2127">
        <v>63.222934000000002</v>
      </c>
      <c r="G2127" s="5">
        <v>3</v>
      </c>
      <c r="P2127">
        <v>2</v>
      </c>
      <c r="Q2127" t="str">
        <f t="shared" si="34"/>
        <v>13</v>
      </c>
    </row>
    <row r="2128" spans="1:17" x14ac:dyDescent="0.25">
      <c r="A2128">
        <v>2226</v>
      </c>
      <c r="B2128">
        <v>44.707912000000007</v>
      </c>
      <c r="C2128" s="4">
        <v>1</v>
      </c>
      <c r="F2128">
        <v>63.222934000000002</v>
      </c>
      <c r="G2128" s="5">
        <v>3</v>
      </c>
      <c r="P2128">
        <v>2</v>
      </c>
      <c r="Q2128" t="str">
        <f t="shared" si="34"/>
        <v>13</v>
      </c>
    </row>
    <row r="2129" spans="1:17" x14ac:dyDescent="0.25">
      <c r="A2129">
        <v>2227</v>
      </c>
      <c r="B2129">
        <v>44.707912000000007</v>
      </c>
      <c r="C2129" s="4">
        <v>1</v>
      </c>
      <c r="H2129">
        <v>54.125648000000005</v>
      </c>
      <c r="I2129" s="3">
        <v>4</v>
      </c>
      <c r="P2129">
        <v>2</v>
      </c>
      <c r="Q2129" t="str">
        <f t="shared" si="34"/>
        <v>14</v>
      </c>
    </row>
    <row r="2130" spans="1:17" x14ac:dyDescent="0.25">
      <c r="A2130">
        <v>2228</v>
      </c>
      <c r="B2130">
        <v>44.707912000000007</v>
      </c>
      <c r="C2130" s="4">
        <v>1</v>
      </c>
      <c r="H2130">
        <v>54.125648000000005</v>
      </c>
      <c r="I2130" s="3">
        <v>4</v>
      </c>
      <c r="P2130">
        <v>2</v>
      </c>
      <c r="Q2130" t="str">
        <f t="shared" si="34"/>
        <v>14</v>
      </c>
    </row>
    <row r="2131" spans="1:17" x14ac:dyDescent="0.25">
      <c r="A2131">
        <v>2229</v>
      </c>
      <c r="B2131">
        <v>44.707912000000007</v>
      </c>
      <c r="C2131" s="4">
        <v>1</v>
      </c>
      <c r="H2131">
        <v>54.248019000000006</v>
      </c>
      <c r="I2131" s="3">
        <v>4</v>
      </c>
      <c r="P2131">
        <v>2</v>
      </c>
      <c r="Q2131" t="str">
        <f t="shared" si="34"/>
        <v>14</v>
      </c>
    </row>
    <row r="2132" spans="1:17" x14ac:dyDescent="0.25">
      <c r="A2132">
        <v>2230</v>
      </c>
      <c r="B2132">
        <v>44.707912000000007</v>
      </c>
      <c r="C2132" s="4">
        <v>1</v>
      </c>
      <c r="H2132">
        <v>54.248019000000006</v>
      </c>
      <c r="I2132" s="3">
        <v>4</v>
      </c>
      <c r="P2132">
        <v>2</v>
      </c>
      <c r="Q2132" t="str">
        <f t="shared" si="34"/>
        <v>14</v>
      </c>
    </row>
    <row r="2133" spans="1:17" x14ac:dyDescent="0.25">
      <c r="A2133">
        <v>2231</v>
      </c>
      <c r="B2133">
        <v>44.707912000000007</v>
      </c>
      <c r="C2133" s="4">
        <v>1</v>
      </c>
      <c r="H2133">
        <v>54.198592000000005</v>
      </c>
      <c r="I2133" s="3">
        <v>4</v>
      </c>
      <c r="P2133">
        <v>2</v>
      </c>
      <c r="Q2133" t="str">
        <f t="shared" si="34"/>
        <v>14</v>
      </c>
    </row>
    <row r="2134" spans="1:17" x14ac:dyDescent="0.25">
      <c r="A2134">
        <v>2232</v>
      </c>
      <c r="B2134">
        <v>44.707912000000007</v>
      </c>
      <c r="C2134" s="4">
        <v>1</v>
      </c>
      <c r="H2134">
        <v>54.198592000000005</v>
      </c>
      <c r="I2134" s="3">
        <v>4</v>
      </c>
      <c r="P2134">
        <v>2</v>
      </c>
      <c r="Q2134" t="str">
        <f t="shared" si="34"/>
        <v>14</v>
      </c>
    </row>
    <row r="2135" spans="1:17" x14ac:dyDescent="0.25">
      <c r="A2135">
        <v>2233</v>
      </c>
      <c r="B2135">
        <v>44.707912000000007</v>
      </c>
      <c r="C2135" s="4">
        <v>1</v>
      </c>
      <c r="D2135">
        <v>36.69147000000001</v>
      </c>
      <c r="E2135" s="2">
        <v>2</v>
      </c>
      <c r="H2135">
        <v>54.198592000000005</v>
      </c>
      <c r="I2135" s="3">
        <v>4</v>
      </c>
      <c r="P2135">
        <v>3</v>
      </c>
      <c r="Q2135" t="str">
        <f t="shared" si="34"/>
        <v>124</v>
      </c>
    </row>
    <row r="2136" spans="1:17" x14ac:dyDescent="0.25">
      <c r="A2136">
        <v>2234</v>
      </c>
      <c r="B2136">
        <v>44.707912000000007</v>
      </c>
      <c r="C2136" s="4">
        <v>1</v>
      </c>
      <c r="D2136">
        <v>36.848426000000003</v>
      </c>
      <c r="E2136" s="2">
        <v>2</v>
      </c>
      <c r="H2136">
        <v>54.198592000000005</v>
      </c>
      <c r="I2136" s="3">
        <v>4</v>
      </c>
      <c r="P2136">
        <v>3</v>
      </c>
      <c r="Q2136" t="str">
        <f t="shared" si="34"/>
        <v>124</v>
      </c>
    </row>
    <row r="2137" spans="1:17" x14ac:dyDescent="0.25">
      <c r="A2137">
        <v>2235</v>
      </c>
      <c r="B2137">
        <v>44.707912000000007</v>
      </c>
      <c r="C2137" s="4">
        <v>1</v>
      </c>
      <c r="D2137">
        <v>36.848426000000003</v>
      </c>
      <c r="E2137" s="2">
        <v>2</v>
      </c>
      <c r="H2137">
        <v>54.198592000000005</v>
      </c>
      <c r="I2137" s="3">
        <v>4</v>
      </c>
      <c r="P2137">
        <v>3</v>
      </c>
      <c r="Q2137" t="str">
        <f t="shared" si="34"/>
        <v>124</v>
      </c>
    </row>
    <row r="2138" spans="1:17" x14ac:dyDescent="0.25">
      <c r="A2138">
        <v>2236</v>
      </c>
      <c r="B2138">
        <v>44.740203000000001</v>
      </c>
      <c r="C2138" s="4">
        <v>1</v>
      </c>
      <c r="D2138">
        <v>36.848426000000003</v>
      </c>
      <c r="E2138" s="2">
        <v>2</v>
      </c>
      <c r="H2138">
        <v>54.198592000000005</v>
      </c>
      <c r="I2138" s="3">
        <v>4</v>
      </c>
      <c r="P2138">
        <v>3</v>
      </c>
      <c r="Q2138" t="str">
        <f t="shared" si="34"/>
        <v>124</v>
      </c>
    </row>
    <row r="2139" spans="1:17" x14ac:dyDescent="0.25">
      <c r="A2139">
        <v>2237</v>
      </c>
      <c r="D2139">
        <v>36.848426000000003</v>
      </c>
      <c r="E2139" s="2">
        <v>2</v>
      </c>
      <c r="H2139">
        <v>54.198592000000005</v>
      </c>
      <c r="I2139" s="3">
        <v>4</v>
      </c>
      <c r="P2139">
        <v>2</v>
      </c>
      <c r="Q2139" t="str">
        <f t="shared" si="34"/>
        <v>24</v>
      </c>
    </row>
    <row r="2140" spans="1:17" x14ac:dyDescent="0.25">
      <c r="A2140">
        <v>2238</v>
      </c>
      <c r="D2140">
        <v>36.848426000000003</v>
      </c>
      <c r="E2140" s="2">
        <v>2</v>
      </c>
      <c r="H2140">
        <v>54.198592000000005</v>
      </c>
      <c r="I2140" s="3">
        <v>4</v>
      </c>
      <c r="P2140">
        <v>2</v>
      </c>
      <c r="Q2140" t="str">
        <f t="shared" si="34"/>
        <v>24</v>
      </c>
    </row>
    <row r="2141" spans="1:17" x14ac:dyDescent="0.25">
      <c r="A2141">
        <v>2239</v>
      </c>
      <c r="D2141">
        <v>36.848426000000003</v>
      </c>
      <c r="E2141" s="2">
        <v>2</v>
      </c>
      <c r="G2141" s="5" t="s">
        <v>234</v>
      </c>
      <c r="H2141">
        <v>54.198592000000005</v>
      </c>
      <c r="I2141" s="3">
        <v>4</v>
      </c>
      <c r="L2141">
        <v>48.810630000000003</v>
      </c>
      <c r="M2141">
        <v>2239</v>
      </c>
      <c r="P2141">
        <v>3</v>
      </c>
      <c r="Q2141" t="str">
        <f t="shared" si="34"/>
        <v>23D4</v>
      </c>
    </row>
    <row r="2142" spans="1:17" x14ac:dyDescent="0.25">
      <c r="A2142">
        <v>2240</v>
      </c>
      <c r="D2142">
        <v>36.848426000000003</v>
      </c>
      <c r="E2142" s="2">
        <v>2</v>
      </c>
      <c r="G2142" s="5" t="s">
        <v>234</v>
      </c>
      <c r="H2142">
        <v>54.198592000000005</v>
      </c>
      <c r="I2142" s="3">
        <v>4</v>
      </c>
      <c r="L2142">
        <v>48.810630000000003</v>
      </c>
      <c r="P2142">
        <v>3</v>
      </c>
      <c r="Q2142" t="str">
        <f t="shared" si="34"/>
        <v>23D4</v>
      </c>
    </row>
    <row r="2143" spans="1:17" x14ac:dyDescent="0.25">
      <c r="A2143">
        <v>2241</v>
      </c>
      <c r="D2143">
        <v>36.848426000000003</v>
      </c>
      <c r="E2143" s="2">
        <v>2</v>
      </c>
      <c r="G2143" s="5" t="s">
        <v>234</v>
      </c>
      <c r="H2143">
        <v>54.198592000000005</v>
      </c>
      <c r="I2143" s="3">
        <v>4</v>
      </c>
      <c r="L2143">
        <v>48.810630000000003</v>
      </c>
      <c r="P2143">
        <v>3</v>
      </c>
      <c r="Q2143" t="str">
        <f t="shared" si="34"/>
        <v>23D4</v>
      </c>
    </row>
    <row r="2144" spans="1:17" x14ac:dyDescent="0.25">
      <c r="A2144">
        <v>2242</v>
      </c>
      <c r="D2144">
        <v>36.848426000000003</v>
      </c>
      <c r="E2144" s="2">
        <v>2</v>
      </c>
      <c r="G2144" s="5" t="s">
        <v>234</v>
      </c>
      <c r="H2144">
        <v>54.198592000000005</v>
      </c>
      <c r="I2144" s="3">
        <v>4</v>
      </c>
      <c r="L2144">
        <v>48.810630000000003</v>
      </c>
      <c r="P2144">
        <v>3</v>
      </c>
      <c r="Q2144" t="str">
        <f t="shared" si="34"/>
        <v>23D4</v>
      </c>
    </row>
    <row r="2145" spans="1:17" x14ac:dyDescent="0.25">
      <c r="A2145">
        <v>2243</v>
      </c>
      <c r="D2145">
        <v>36.848426000000003</v>
      </c>
      <c r="E2145" s="2">
        <v>2</v>
      </c>
      <c r="G2145" s="5" t="s">
        <v>234</v>
      </c>
      <c r="H2145">
        <v>54.198592000000005</v>
      </c>
      <c r="I2145" s="3">
        <v>4</v>
      </c>
      <c r="L2145">
        <v>48.810630000000003</v>
      </c>
      <c r="P2145">
        <v>3</v>
      </c>
      <c r="Q2145" t="str">
        <f t="shared" si="34"/>
        <v>23D4</v>
      </c>
    </row>
    <row r="2146" spans="1:17" x14ac:dyDescent="0.25">
      <c r="A2146">
        <v>2244</v>
      </c>
      <c r="D2146">
        <v>36.848426000000003</v>
      </c>
      <c r="E2146" s="2">
        <v>2</v>
      </c>
      <c r="G2146" s="5" t="s">
        <v>234</v>
      </c>
      <c r="H2146">
        <v>54.125648000000005</v>
      </c>
      <c r="I2146" s="3">
        <v>4</v>
      </c>
      <c r="L2146">
        <v>48.810630000000003</v>
      </c>
      <c r="P2146">
        <v>3</v>
      </c>
      <c r="Q2146" t="str">
        <f t="shared" si="34"/>
        <v>23D4</v>
      </c>
    </row>
    <row r="2147" spans="1:17" x14ac:dyDescent="0.25">
      <c r="A2147">
        <v>2245</v>
      </c>
      <c r="D2147">
        <v>36.848426000000003</v>
      </c>
      <c r="E2147" s="2">
        <v>2</v>
      </c>
      <c r="G2147" s="5" t="s">
        <v>234</v>
      </c>
      <c r="L2147">
        <v>48.810630000000003</v>
      </c>
      <c r="P2147">
        <v>2</v>
      </c>
      <c r="Q2147" t="str">
        <f t="shared" si="34"/>
        <v>23D</v>
      </c>
    </row>
    <row r="2148" spans="1:17" x14ac:dyDescent="0.25">
      <c r="A2148">
        <v>2246</v>
      </c>
      <c r="D2148">
        <v>36.848426000000003</v>
      </c>
      <c r="E2148" s="2">
        <v>2</v>
      </c>
      <c r="G2148" s="5" t="s">
        <v>234</v>
      </c>
      <c r="L2148">
        <v>48.810630000000003</v>
      </c>
      <c r="P2148">
        <v>2</v>
      </c>
      <c r="Q2148" t="str">
        <f t="shared" si="34"/>
        <v>23D</v>
      </c>
    </row>
    <row r="2149" spans="1:17" x14ac:dyDescent="0.25">
      <c r="A2149">
        <v>2247</v>
      </c>
      <c r="B2149">
        <v>31.094064000000003</v>
      </c>
      <c r="C2149" s="4">
        <v>1</v>
      </c>
      <c r="D2149">
        <v>36.848426000000003</v>
      </c>
      <c r="E2149" s="2">
        <v>2</v>
      </c>
      <c r="G2149" s="5" t="s">
        <v>234</v>
      </c>
      <c r="L2149">
        <v>48.810630000000003</v>
      </c>
      <c r="P2149">
        <v>3</v>
      </c>
      <c r="Q2149" t="str">
        <f t="shared" si="34"/>
        <v>123D</v>
      </c>
    </row>
    <row r="2150" spans="1:17" x14ac:dyDescent="0.25">
      <c r="A2150">
        <v>2248</v>
      </c>
      <c r="B2150">
        <v>31.213273000000001</v>
      </c>
      <c r="C2150" s="4">
        <v>1</v>
      </c>
      <c r="D2150">
        <v>36.848426000000003</v>
      </c>
      <c r="E2150" s="2">
        <v>2</v>
      </c>
      <c r="G2150" s="5" t="s">
        <v>234</v>
      </c>
      <c r="L2150">
        <v>48.810630000000003</v>
      </c>
      <c r="P2150">
        <v>3</v>
      </c>
      <c r="Q2150" t="str">
        <f t="shared" si="34"/>
        <v>123D</v>
      </c>
    </row>
    <row r="2151" spans="1:17" x14ac:dyDescent="0.25">
      <c r="A2151">
        <v>2249</v>
      </c>
      <c r="B2151">
        <v>31.213273000000001</v>
      </c>
      <c r="C2151" s="4">
        <v>1</v>
      </c>
      <c r="D2151">
        <v>36.848426000000003</v>
      </c>
      <c r="E2151" s="2">
        <v>2</v>
      </c>
      <c r="G2151" s="5" t="s">
        <v>234</v>
      </c>
      <c r="L2151">
        <v>48.810630000000003</v>
      </c>
      <c r="P2151">
        <v>3</v>
      </c>
      <c r="Q2151" t="str">
        <f t="shared" si="34"/>
        <v>123D</v>
      </c>
    </row>
    <row r="2152" spans="1:17" x14ac:dyDescent="0.25">
      <c r="A2152">
        <v>2250</v>
      </c>
      <c r="B2152">
        <v>31.213273000000001</v>
      </c>
      <c r="C2152" s="4">
        <v>1</v>
      </c>
      <c r="D2152">
        <v>36.848426000000003</v>
      </c>
      <c r="E2152" s="2">
        <v>2</v>
      </c>
      <c r="G2152" s="5" t="s">
        <v>234</v>
      </c>
      <c r="L2152">
        <v>48.810630000000003</v>
      </c>
      <c r="P2152">
        <v>3</v>
      </c>
      <c r="Q2152" t="str">
        <f t="shared" si="34"/>
        <v>123D</v>
      </c>
    </row>
    <row r="2153" spans="1:17" x14ac:dyDescent="0.25">
      <c r="A2153">
        <v>2251</v>
      </c>
      <c r="B2153">
        <v>31.213273000000001</v>
      </c>
      <c r="C2153" s="4">
        <v>1</v>
      </c>
      <c r="D2153">
        <v>36.848426000000003</v>
      </c>
      <c r="E2153" s="2">
        <v>2</v>
      </c>
      <c r="G2153" s="5" t="s">
        <v>234</v>
      </c>
      <c r="L2153">
        <v>48.810630000000003</v>
      </c>
      <c r="P2153">
        <v>3</v>
      </c>
      <c r="Q2153" t="str">
        <f t="shared" si="34"/>
        <v>123D</v>
      </c>
    </row>
    <row r="2154" spans="1:17" x14ac:dyDescent="0.25">
      <c r="A2154">
        <v>2252</v>
      </c>
      <c r="B2154">
        <v>31.213273000000001</v>
      </c>
      <c r="C2154" s="4">
        <v>1</v>
      </c>
      <c r="D2154">
        <v>36.69147000000001</v>
      </c>
      <c r="E2154" s="2">
        <v>2</v>
      </c>
      <c r="G2154" s="5" t="s">
        <v>234</v>
      </c>
      <c r="L2154">
        <v>48.810630000000003</v>
      </c>
      <c r="P2154">
        <v>3</v>
      </c>
      <c r="Q2154" t="str">
        <f t="shared" si="34"/>
        <v>123D</v>
      </c>
    </row>
    <row r="2155" spans="1:17" x14ac:dyDescent="0.25">
      <c r="A2155">
        <v>2253</v>
      </c>
      <c r="B2155">
        <v>31.213273000000001</v>
      </c>
      <c r="C2155" s="4">
        <v>1</v>
      </c>
      <c r="G2155" s="5" t="s">
        <v>234</v>
      </c>
      <c r="L2155">
        <v>48.810630000000003</v>
      </c>
      <c r="P2155">
        <v>2</v>
      </c>
      <c r="Q2155" t="str">
        <f t="shared" si="34"/>
        <v>13D</v>
      </c>
    </row>
    <row r="2156" spans="1:17" x14ac:dyDescent="0.25">
      <c r="A2156">
        <v>2254</v>
      </c>
      <c r="B2156">
        <v>31.213273000000001</v>
      </c>
      <c r="C2156" s="4">
        <v>1</v>
      </c>
      <c r="G2156" s="5" t="s">
        <v>234</v>
      </c>
      <c r="L2156">
        <v>48.810630000000003</v>
      </c>
      <c r="P2156">
        <v>2</v>
      </c>
      <c r="Q2156" t="str">
        <f t="shared" si="34"/>
        <v>13D</v>
      </c>
    </row>
    <row r="2157" spans="1:17" x14ac:dyDescent="0.25">
      <c r="A2157">
        <v>2255</v>
      </c>
      <c r="B2157">
        <v>31.213273000000001</v>
      </c>
      <c r="C2157" s="4">
        <v>1</v>
      </c>
      <c r="G2157" s="5" t="s">
        <v>234</v>
      </c>
      <c r="H2157">
        <v>40.671970000000002</v>
      </c>
      <c r="I2157" s="3">
        <v>4</v>
      </c>
      <c r="L2157">
        <v>48.810630000000003</v>
      </c>
      <c r="M2157">
        <v>2255</v>
      </c>
      <c r="P2157">
        <v>3</v>
      </c>
      <c r="Q2157" t="str">
        <f t="shared" si="34"/>
        <v>13D4</v>
      </c>
    </row>
    <row r="2158" spans="1:17" x14ac:dyDescent="0.25">
      <c r="A2158">
        <v>2256</v>
      </c>
      <c r="B2158">
        <v>31.213273000000001</v>
      </c>
      <c r="C2158" s="4">
        <v>1</v>
      </c>
      <c r="H2158">
        <v>40.671970000000002</v>
      </c>
      <c r="I2158" s="3">
        <v>4</v>
      </c>
      <c r="P2158">
        <v>2</v>
      </c>
      <c r="Q2158" t="str">
        <f t="shared" si="34"/>
        <v>14</v>
      </c>
    </row>
    <row r="2159" spans="1:17" x14ac:dyDescent="0.25">
      <c r="A2159">
        <v>2257</v>
      </c>
      <c r="B2159">
        <v>31.213273000000001</v>
      </c>
      <c r="C2159" s="4">
        <v>1</v>
      </c>
      <c r="H2159">
        <v>40.671970000000002</v>
      </c>
      <c r="I2159" s="3">
        <v>4</v>
      </c>
      <c r="P2159">
        <v>2</v>
      </c>
      <c r="Q2159" t="str">
        <f t="shared" si="34"/>
        <v>14</v>
      </c>
    </row>
    <row r="2160" spans="1:17" x14ac:dyDescent="0.25">
      <c r="A2160">
        <v>2258</v>
      </c>
      <c r="B2160">
        <v>31.213273000000001</v>
      </c>
      <c r="C2160" s="4">
        <v>1</v>
      </c>
      <c r="H2160">
        <v>40.671970000000002</v>
      </c>
      <c r="I2160" s="3">
        <v>4</v>
      </c>
      <c r="P2160">
        <v>2</v>
      </c>
      <c r="Q2160" t="str">
        <f t="shared" si="34"/>
        <v>14</v>
      </c>
    </row>
    <row r="2161" spans="1:17" x14ac:dyDescent="0.25">
      <c r="A2161">
        <v>2259</v>
      </c>
      <c r="B2161">
        <v>31.213273000000001</v>
      </c>
      <c r="C2161" s="4">
        <v>1</v>
      </c>
      <c r="H2161">
        <v>40.671970000000002</v>
      </c>
      <c r="I2161" s="3">
        <v>4</v>
      </c>
      <c r="P2161">
        <v>2</v>
      </c>
      <c r="Q2161" t="str">
        <f t="shared" si="34"/>
        <v>14</v>
      </c>
    </row>
    <row r="2162" spans="1:17" x14ac:dyDescent="0.25">
      <c r="A2162">
        <v>2260</v>
      </c>
      <c r="B2162">
        <v>31.213273000000001</v>
      </c>
      <c r="C2162" s="4">
        <v>1</v>
      </c>
      <c r="H2162">
        <v>40.671970000000002</v>
      </c>
      <c r="I2162" s="3">
        <v>4</v>
      </c>
      <c r="P2162">
        <v>2</v>
      </c>
      <c r="Q2162" t="str">
        <f t="shared" si="34"/>
        <v>14</v>
      </c>
    </row>
    <row r="2163" spans="1:17" x14ac:dyDescent="0.25">
      <c r="A2163">
        <v>2261</v>
      </c>
      <c r="B2163">
        <v>31.213273000000001</v>
      </c>
      <c r="C2163" s="4">
        <v>1</v>
      </c>
      <c r="H2163">
        <v>40.671970000000002</v>
      </c>
      <c r="I2163" s="3">
        <v>4</v>
      </c>
      <c r="P2163">
        <v>2</v>
      </c>
      <c r="Q2163" t="str">
        <f t="shared" si="34"/>
        <v>14</v>
      </c>
    </row>
    <row r="2164" spans="1:17" x14ac:dyDescent="0.25">
      <c r="A2164">
        <v>2262</v>
      </c>
      <c r="B2164">
        <v>31.213273000000001</v>
      </c>
      <c r="C2164" s="4">
        <v>1</v>
      </c>
      <c r="H2164">
        <v>40.671970000000002</v>
      </c>
      <c r="I2164" s="3">
        <v>4</v>
      </c>
      <c r="P2164">
        <v>2</v>
      </c>
      <c r="Q2164" t="str">
        <f t="shared" si="34"/>
        <v>14</v>
      </c>
    </row>
    <row r="2165" spans="1:17" x14ac:dyDescent="0.25">
      <c r="A2165">
        <v>2263</v>
      </c>
      <c r="B2165">
        <v>31.213273000000001</v>
      </c>
      <c r="C2165" s="4">
        <v>1</v>
      </c>
      <c r="H2165">
        <v>40.671970000000002</v>
      </c>
      <c r="I2165" s="3">
        <v>4</v>
      </c>
      <c r="P2165">
        <v>2</v>
      </c>
      <c r="Q2165" t="str">
        <f t="shared" si="34"/>
        <v>14</v>
      </c>
    </row>
    <row r="2166" spans="1:17" x14ac:dyDescent="0.25">
      <c r="A2166">
        <v>2264</v>
      </c>
      <c r="B2166">
        <v>31.213273000000001</v>
      </c>
      <c r="C2166" s="4">
        <v>1</v>
      </c>
      <c r="D2166">
        <v>24.459272000000006</v>
      </c>
      <c r="E2166" s="2">
        <v>2</v>
      </c>
      <c r="H2166">
        <v>40.671970000000002</v>
      </c>
      <c r="I2166" s="3">
        <v>4</v>
      </c>
      <c r="P2166">
        <v>3</v>
      </c>
      <c r="Q2166" t="str">
        <f t="shared" si="34"/>
        <v>124</v>
      </c>
    </row>
    <row r="2167" spans="1:17" x14ac:dyDescent="0.25">
      <c r="A2167">
        <v>2265</v>
      </c>
      <c r="B2167">
        <v>31.213273000000001</v>
      </c>
      <c r="C2167" s="4">
        <v>1</v>
      </c>
      <c r="D2167">
        <v>24.441266000000006</v>
      </c>
      <c r="E2167" s="2">
        <v>2</v>
      </c>
      <c r="H2167">
        <v>40.671970000000002</v>
      </c>
      <c r="I2167" s="3">
        <v>4</v>
      </c>
      <c r="P2167">
        <v>3</v>
      </c>
      <c r="Q2167" t="str">
        <f t="shared" si="34"/>
        <v>124</v>
      </c>
    </row>
    <row r="2168" spans="1:17" x14ac:dyDescent="0.25">
      <c r="A2168">
        <v>2266</v>
      </c>
      <c r="B2168">
        <v>31.213273000000001</v>
      </c>
      <c r="C2168" s="4">
        <v>1</v>
      </c>
      <c r="D2168">
        <v>24.441266000000006</v>
      </c>
      <c r="E2168" s="2">
        <v>2</v>
      </c>
      <c r="H2168">
        <v>40.671970000000002</v>
      </c>
      <c r="I2168" s="3">
        <v>4</v>
      </c>
      <c r="P2168">
        <v>3</v>
      </c>
      <c r="Q2168" t="str">
        <f t="shared" si="34"/>
        <v>124</v>
      </c>
    </row>
    <row r="2169" spans="1:17" x14ac:dyDescent="0.25">
      <c r="A2169">
        <v>2267</v>
      </c>
      <c r="B2169">
        <v>31.213273000000001</v>
      </c>
      <c r="C2169" s="4">
        <v>1</v>
      </c>
      <c r="D2169">
        <v>24.441266000000006</v>
      </c>
      <c r="E2169" s="2">
        <v>2</v>
      </c>
      <c r="H2169">
        <v>40.671970000000002</v>
      </c>
      <c r="I2169" s="3">
        <v>4</v>
      </c>
      <c r="P2169">
        <v>3</v>
      </c>
      <c r="Q2169" t="str">
        <f t="shared" si="34"/>
        <v>124</v>
      </c>
    </row>
    <row r="2170" spans="1:17" x14ac:dyDescent="0.25">
      <c r="A2170">
        <v>2268</v>
      </c>
      <c r="B2170">
        <v>31.213273000000001</v>
      </c>
      <c r="C2170" s="4">
        <v>1</v>
      </c>
      <c r="D2170">
        <v>24.441266000000006</v>
      </c>
      <c r="E2170" s="2">
        <v>2</v>
      </c>
      <c r="F2170">
        <v>35.725549000000001</v>
      </c>
      <c r="G2170" s="5">
        <v>3</v>
      </c>
      <c r="H2170">
        <v>40.671970000000002</v>
      </c>
      <c r="I2170" s="3">
        <v>4</v>
      </c>
      <c r="P2170">
        <v>4</v>
      </c>
      <c r="Q2170" t="str">
        <f t="shared" si="34"/>
        <v>1234</v>
      </c>
    </row>
    <row r="2171" spans="1:17" x14ac:dyDescent="0.25">
      <c r="A2171">
        <v>2269</v>
      </c>
      <c r="B2171">
        <v>31.094064000000003</v>
      </c>
      <c r="C2171" s="4">
        <v>1</v>
      </c>
      <c r="D2171">
        <v>24.441266000000006</v>
      </c>
      <c r="E2171" s="2">
        <v>2</v>
      </c>
      <c r="F2171">
        <v>35.662042</v>
      </c>
      <c r="G2171" s="5">
        <v>3</v>
      </c>
      <c r="H2171">
        <v>40.671970000000002</v>
      </c>
      <c r="I2171" s="3">
        <v>4</v>
      </c>
      <c r="P2171">
        <v>4</v>
      </c>
      <c r="Q2171" t="str">
        <f t="shared" si="34"/>
        <v>1234</v>
      </c>
    </row>
    <row r="2172" spans="1:17" x14ac:dyDescent="0.25">
      <c r="A2172">
        <v>2270</v>
      </c>
      <c r="B2172">
        <v>31.094064000000003</v>
      </c>
      <c r="C2172" s="4">
        <v>1</v>
      </c>
      <c r="D2172">
        <v>24.441266000000006</v>
      </c>
      <c r="E2172" s="2">
        <v>2</v>
      </c>
      <c r="F2172">
        <v>35.662042</v>
      </c>
      <c r="G2172" s="5">
        <v>3</v>
      </c>
      <c r="H2172">
        <v>40.671970000000002</v>
      </c>
      <c r="I2172" s="3">
        <v>4</v>
      </c>
      <c r="P2172">
        <v>4</v>
      </c>
      <c r="Q2172" t="str">
        <f t="shared" si="34"/>
        <v>1234</v>
      </c>
    </row>
    <row r="2173" spans="1:17" x14ac:dyDescent="0.25">
      <c r="A2173">
        <v>2271</v>
      </c>
      <c r="D2173">
        <v>24.441266000000006</v>
      </c>
      <c r="E2173" s="2">
        <v>2</v>
      </c>
      <c r="F2173">
        <v>35.662042</v>
      </c>
      <c r="G2173" s="5">
        <v>3</v>
      </c>
      <c r="H2173">
        <v>40.671970000000002</v>
      </c>
      <c r="I2173" s="3">
        <v>4</v>
      </c>
      <c r="P2173">
        <v>3</v>
      </c>
      <c r="Q2173" t="str">
        <f t="shared" si="34"/>
        <v>234</v>
      </c>
    </row>
    <row r="2174" spans="1:17" x14ac:dyDescent="0.25">
      <c r="A2174">
        <v>2272</v>
      </c>
      <c r="D2174">
        <v>24.441266000000006</v>
      </c>
      <c r="E2174" s="2">
        <v>2</v>
      </c>
      <c r="F2174">
        <v>35.662042</v>
      </c>
      <c r="G2174" s="5">
        <v>3</v>
      </c>
      <c r="H2174">
        <v>40.671970000000002</v>
      </c>
      <c r="I2174" s="3">
        <v>4</v>
      </c>
      <c r="P2174">
        <v>3</v>
      </c>
      <c r="Q2174" t="str">
        <f t="shared" si="34"/>
        <v>234</v>
      </c>
    </row>
    <row r="2175" spans="1:17" x14ac:dyDescent="0.25">
      <c r="A2175">
        <v>2273</v>
      </c>
      <c r="D2175">
        <v>24.441266000000006</v>
      </c>
      <c r="E2175" s="2">
        <v>2</v>
      </c>
      <c r="F2175">
        <v>35.662042</v>
      </c>
      <c r="G2175" s="5">
        <v>3</v>
      </c>
      <c r="H2175">
        <v>40.671970000000002</v>
      </c>
      <c r="I2175" s="3">
        <v>4</v>
      </c>
      <c r="P2175">
        <v>3</v>
      </c>
      <c r="Q2175" t="str">
        <f t="shared" si="34"/>
        <v>234</v>
      </c>
    </row>
    <row r="2176" spans="1:17" x14ac:dyDescent="0.25">
      <c r="A2176">
        <v>2274</v>
      </c>
      <c r="D2176">
        <v>24.441266000000006</v>
      </c>
      <c r="E2176" s="2">
        <v>2</v>
      </c>
      <c r="F2176">
        <v>35.725549000000001</v>
      </c>
      <c r="G2176" s="5">
        <v>3</v>
      </c>
      <c r="P2176">
        <v>2</v>
      </c>
      <c r="Q2176" t="str">
        <f t="shared" si="34"/>
        <v>23</v>
      </c>
    </row>
    <row r="2177" spans="1:17" x14ac:dyDescent="0.25">
      <c r="A2177">
        <v>2275</v>
      </c>
      <c r="D2177">
        <v>24.459272000000006</v>
      </c>
      <c r="E2177" s="2">
        <v>2</v>
      </c>
      <c r="F2177">
        <v>35.725549000000001</v>
      </c>
      <c r="G2177" s="5">
        <v>3</v>
      </c>
      <c r="J2177">
        <v>38.795524000000007</v>
      </c>
      <c r="K2177" t="s">
        <v>22</v>
      </c>
      <c r="Q2177" t="str">
        <f t="shared" si="34"/>
        <v>23</v>
      </c>
    </row>
    <row r="2178" spans="1:17" x14ac:dyDescent="0.25">
      <c r="A2178">
        <v>2276</v>
      </c>
      <c r="Q2178" t="str">
        <f t="shared" ref="Q2178:Q2241" si="35">CONCATENATE(C2178,E2178,G2178,I2178)</f>
        <v/>
      </c>
    </row>
    <row r="2179" spans="1:17" x14ac:dyDescent="0.25">
      <c r="A2179">
        <v>2277</v>
      </c>
      <c r="J2179">
        <v>38.710338000000007</v>
      </c>
      <c r="K2179" t="s">
        <v>22</v>
      </c>
      <c r="Q2179" t="str">
        <f t="shared" si="35"/>
        <v/>
      </c>
    </row>
    <row r="2180" spans="1:17" x14ac:dyDescent="0.25">
      <c r="A2180">
        <v>2278</v>
      </c>
      <c r="D2180">
        <v>40.351218000000003</v>
      </c>
      <c r="E2180" s="2">
        <v>2</v>
      </c>
      <c r="P2180">
        <v>1</v>
      </c>
      <c r="Q2180" t="str">
        <f t="shared" si="35"/>
        <v>2</v>
      </c>
    </row>
    <row r="2181" spans="1:17" x14ac:dyDescent="0.25">
      <c r="A2181">
        <v>2279</v>
      </c>
      <c r="D2181">
        <v>40.407432000000007</v>
      </c>
      <c r="E2181" s="2">
        <v>2</v>
      </c>
      <c r="P2181">
        <v>1</v>
      </c>
      <c r="Q2181" t="str">
        <f t="shared" si="35"/>
        <v>2</v>
      </c>
    </row>
    <row r="2182" spans="1:17" x14ac:dyDescent="0.25">
      <c r="A2182">
        <v>2280</v>
      </c>
      <c r="D2182">
        <v>40.407432000000007</v>
      </c>
      <c r="E2182" s="2">
        <v>2</v>
      </c>
      <c r="P2182">
        <v>1</v>
      </c>
      <c r="Q2182" t="str">
        <f t="shared" si="35"/>
        <v>2</v>
      </c>
    </row>
    <row r="2183" spans="1:17" x14ac:dyDescent="0.25">
      <c r="A2183">
        <v>2281</v>
      </c>
      <c r="D2183">
        <v>40.407432000000007</v>
      </c>
      <c r="E2183" s="2">
        <v>2</v>
      </c>
      <c r="P2183">
        <v>1</v>
      </c>
      <c r="Q2183" t="str">
        <f t="shared" si="35"/>
        <v>2</v>
      </c>
    </row>
    <row r="2184" spans="1:17" x14ac:dyDescent="0.25">
      <c r="A2184">
        <v>2282</v>
      </c>
      <c r="D2184">
        <v>40.407432000000007</v>
      </c>
      <c r="E2184" s="2">
        <v>2</v>
      </c>
      <c r="P2184">
        <v>1</v>
      </c>
      <c r="Q2184" t="str">
        <f t="shared" si="35"/>
        <v>2</v>
      </c>
    </row>
    <row r="2185" spans="1:17" x14ac:dyDescent="0.25">
      <c r="A2185">
        <v>2283</v>
      </c>
      <c r="D2185">
        <v>40.407432000000007</v>
      </c>
      <c r="E2185" s="2">
        <v>2</v>
      </c>
      <c r="P2185">
        <v>1</v>
      </c>
      <c r="Q2185" t="str">
        <f t="shared" si="35"/>
        <v>2</v>
      </c>
    </row>
    <row r="2186" spans="1:17" x14ac:dyDescent="0.25">
      <c r="A2186">
        <v>2284</v>
      </c>
      <c r="D2186">
        <v>40.407432000000007</v>
      </c>
      <c r="E2186" s="2">
        <v>2</v>
      </c>
      <c r="P2186">
        <v>1</v>
      </c>
      <c r="Q2186" t="str">
        <f t="shared" si="35"/>
        <v>2</v>
      </c>
    </row>
    <row r="2187" spans="1:17" x14ac:dyDescent="0.25">
      <c r="A2187">
        <v>2285</v>
      </c>
      <c r="D2187">
        <v>40.407432000000007</v>
      </c>
      <c r="E2187" s="2">
        <v>2</v>
      </c>
      <c r="H2187">
        <v>31.114162000000007</v>
      </c>
      <c r="I2187" s="3">
        <v>4</v>
      </c>
      <c r="P2187">
        <v>2</v>
      </c>
      <c r="Q2187" t="str">
        <f t="shared" si="35"/>
        <v>24</v>
      </c>
    </row>
    <row r="2188" spans="1:17" x14ac:dyDescent="0.25">
      <c r="A2188">
        <v>2286</v>
      </c>
      <c r="D2188">
        <v>40.407432000000007</v>
      </c>
      <c r="E2188" s="2">
        <v>2</v>
      </c>
      <c r="H2188">
        <v>31.163846000000007</v>
      </c>
      <c r="I2188" s="3">
        <v>4</v>
      </c>
      <c r="P2188">
        <v>2</v>
      </c>
      <c r="Q2188" t="str">
        <f t="shared" si="35"/>
        <v>24</v>
      </c>
    </row>
    <row r="2189" spans="1:17" x14ac:dyDescent="0.25">
      <c r="A2189">
        <v>2287</v>
      </c>
      <c r="D2189">
        <v>40.407432000000007</v>
      </c>
      <c r="E2189" s="2">
        <v>2</v>
      </c>
      <c r="H2189">
        <v>31.163846000000007</v>
      </c>
      <c r="I2189" s="3">
        <v>4</v>
      </c>
      <c r="P2189">
        <v>2</v>
      </c>
      <c r="Q2189" t="str">
        <f t="shared" si="35"/>
        <v>24</v>
      </c>
    </row>
    <row r="2190" spans="1:17" x14ac:dyDescent="0.25">
      <c r="A2190">
        <v>2288</v>
      </c>
      <c r="D2190">
        <v>40.407432000000007</v>
      </c>
      <c r="E2190" s="2">
        <v>2</v>
      </c>
      <c r="H2190">
        <v>31.163846000000007</v>
      </c>
      <c r="I2190" s="3">
        <v>4</v>
      </c>
      <c r="P2190">
        <v>2</v>
      </c>
      <c r="Q2190" t="str">
        <f t="shared" si="35"/>
        <v>24</v>
      </c>
    </row>
    <row r="2191" spans="1:17" x14ac:dyDescent="0.25">
      <c r="A2191">
        <v>2289</v>
      </c>
      <c r="D2191">
        <v>40.407432000000007</v>
      </c>
      <c r="E2191" s="2">
        <v>2</v>
      </c>
      <c r="H2191">
        <v>31.163846000000007</v>
      </c>
      <c r="I2191" s="3">
        <v>4</v>
      </c>
      <c r="P2191">
        <v>2</v>
      </c>
      <c r="Q2191" t="str">
        <f t="shared" si="35"/>
        <v>24</v>
      </c>
    </row>
    <row r="2192" spans="1:17" x14ac:dyDescent="0.25">
      <c r="A2192">
        <v>2290</v>
      </c>
      <c r="D2192">
        <v>40.407432000000007</v>
      </c>
      <c r="E2192" s="2">
        <v>2</v>
      </c>
      <c r="H2192">
        <v>31.163846000000007</v>
      </c>
      <c r="I2192" s="3">
        <v>4</v>
      </c>
      <c r="P2192">
        <v>2</v>
      </c>
      <c r="Q2192" t="str">
        <f t="shared" si="35"/>
        <v>24</v>
      </c>
    </row>
    <row r="2193" spans="1:17" x14ac:dyDescent="0.25">
      <c r="A2193">
        <v>2291</v>
      </c>
      <c r="D2193">
        <v>40.407432000000007</v>
      </c>
      <c r="E2193" s="2">
        <v>2</v>
      </c>
      <c r="H2193">
        <v>31.163846000000007</v>
      </c>
      <c r="I2193" s="3">
        <v>4</v>
      </c>
      <c r="P2193">
        <v>2</v>
      </c>
      <c r="Q2193" t="str">
        <f t="shared" si="35"/>
        <v>24</v>
      </c>
    </row>
    <row r="2194" spans="1:17" x14ac:dyDescent="0.25">
      <c r="A2194">
        <v>2292</v>
      </c>
      <c r="D2194">
        <v>40.407432000000007</v>
      </c>
      <c r="E2194" s="2">
        <v>2</v>
      </c>
      <c r="H2194">
        <v>31.163846000000007</v>
      </c>
      <c r="I2194" s="3">
        <v>4</v>
      </c>
      <c r="P2194">
        <v>2</v>
      </c>
      <c r="Q2194" t="str">
        <f t="shared" si="35"/>
        <v>24</v>
      </c>
    </row>
    <row r="2195" spans="1:17" x14ac:dyDescent="0.25">
      <c r="A2195">
        <v>2293</v>
      </c>
      <c r="B2195">
        <v>48.329917000000002</v>
      </c>
      <c r="C2195" s="4">
        <v>1</v>
      </c>
      <c r="D2195">
        <v>40.351218000000003</v>
      </c>
      <c r="E2195" s="2">
        <v>2</v>
      </c>
      <c r="H2195">
        <v>31.163846000000007</v>
      </c>
      <c r="I2195" s="3">
        <v>4</v>
      </c>
      <c r="P2195">
        <v>3</v>
      </c>
      <c r="Q2195" t="str">
        <f t="shared" si="35"/>
        <v>124</v>
      </c>
    </row>
    <row r="2196" spans="1:17" x14ac:dyDescent="0.25">
      <c r="A2196">
        <v>2294</v>
      </c>
      <c r="B2196">
        <v>48.365772000000007</v>
      </c>
      <c r="C2196" s="4">
        <v>1</v>
      </c>
      <c r="H2196">
        <v>31.163846000000007</v>
      </c>
      <c r="I2196" s="3">
        <v>4</v>
      </c>
      <c r="P2196">
        <v>2</v>
      </c>
      <c r="Q2196" t="str">
        <f t="shared" si="35"/>
        <v>14</v>
      </c>
    </row>
    <row r="2197" spans="1:17" x14ac:dyDescent="0.25">
      <c r="A2197">
        <v>2295</v>
      </c>
      <c r="B2197">
        <v>48.365772000000007</v>
      </c>
      <c r="C2197" s="4">
        <v>1</v>
      </c>
      <c r="H2197">
        <v>31.163846000000007</v>
      </c>
      <c r="I2197" s="3">
        <v>4</v>
      </c>
      <c r="P2197">
        <v>2</v>
      </c>
      <c r="Q2197" t="str">
        <f t="shared" si="35"/>
        <v>14</v>
      </c>
    </row>
    <row r="2198" spans="1:17" x14ac:dyDescent="0.25">
      <c r="A2198">
        <v>2296</v>
      </c>
      <c r="B2198">
        <v>48.365772000000007</v>
      </c>
      <c r="C2198" s="4">
        <v>1</v>
      </c>
      <c r="H2198">
        <v>31.163846000000007</v>
      </c>
      <c r="I2198" s="3">
        <v>4</v>
      </c>
      <c r="P2198">
        <v>2</v>
      </c>
      <c r="Q2198" t="str">
        <f t="shared" si="35"/>
        <v>14</v>
      </c>
    </row>
    <row r="2199" spans="1:17" x14ac:dyDescent="0.25">
      <c r="A2199">
        <v>2297</v>
      </c>
      <c r="B2199">
        <v>48.365772000000007</v>
      </c>
      <c r="C2199" s="4">
        <v>1</v>
      </c>
      <c r="H2199">
        <v>31.163846000000007</v>
      </c>
      <c r="I2199" s="3">
        <v>4</v>
      </c>
      <c r="P2199">
        <v>2</v>
      </c>
      <c r="Q2199" t="str">
        <f t="shared" si="35"/>
        <v>14</v>
      </c>
    </row>
    <row r="2200" spans="1:17" x14ac:dyDescent="0.25">
      <c r="A2200">
        <v>2298</v>
      </c>
      <c r="B2200">
        <v>48.365772000000007</v>
      </c>
      <c r="C2200" s="4">
        <v>1</v>
      </c>
      <c r="H2200">
        <v>31.114162000000007</v>
      </c>
      <c r="I2200" s="3">
        <v>4</v>
      </c>
      <c r="P2200">
        <v>2</v>
      </c>
      <c r="Q2200" t="str">
        <f t="shared" si="35"/>
        <v>14</v>
      </c>
    </row>
    <row r="2201" spans="1:17" x14ac:dyDescent="0.25">
      <c r="A2201">
        <v>2299</v>
      </c>
      <c r="B2201">
        <v>48.365772000000007</v>
      </c>
      <c r="C2201" s="4">
        <v>1</v>
      </c>
      <c r="P2201">
        <v>1</v>
      </c>
      <c r="Q2201" t="str">
        <f t="shared" si="35"/>
        <v>1</v>
      </c>
    </row>
    <row r="2202" spans="1:17" x14ac:dyDescent="0.25">
      <c r="A2202">
        <v>2300</v>
      </c>
      <c r="B2202">
        <v>48.365772000000007</v>
      </c>
      <c r="C2202" s="4">
        <v>1</v>
      </c>
      <c r="P2202">
        <v>1</v>
      </c>
      <c r="Q2202" t="str">
        <f t="shared" si="35"/>
        <v>1</v>
      </c>
    </row>
    <row r="2203" spans="1:17" x14ac:dyDescent="0.25">
      <c r="A2203">
        <v>2301</v>
      </c>
      <c r="B2203">
        <v>48.365772000000007</v>
      </c>
      <c r="C2203" s="4">
        <v>1</v>
      </c>
      <c r="F2203">
        <v>39.041183000000004</v>
      </c>
      <c r="G2203" s="5">
        <v>3</v>
      </c>
      <c r="P2203">
        <v>2</v>
      </c>
      <c r="Q2203" t="str">
        <f t="shared" si="35"/>
        <v>13</v>
      </c>
    </row>
    <row r="2204" spans="1:17" x14ac:dyDescent="0.25">
      <c r="A2204">
        <v>2302</v>
      </c>
      <c r="B2204">
        <v>48.365772000000007</v>
      </c>
      <c r="C2204" s="4">
        <v>1</v>
      </c>
      <c r="F2204">
        <v>39.270526000000004</v>
      </c>
      <c r="G2204" s="5">
        <v>3</v>
      </c>
      <c r="P2204">
        <v>2</v>
      </c>
      <c r="Q2204" t="str">
        <f t="shared" si="35"/>
        <v>13</v>
      </c>
    </row>
    <row r="2205" spans="1:17" x14ac:dyDescent="0.25">
      <c r="A2205">
        <v>2303</v>
      </c>
      <c r="B2205">
        <v>48.365772000000007</v>
      </c>
      <c r="C2205" s="4">
        <v>1</v>
      </c>
      <c r="D2205">
        <v>53.962978000000007</v>
      </c>
      <c r="E2205" s="2">
        <v>2</v>
      </c>
      <c r="F2205">
        <v>39.270526000000004</v>
      </c>
      <c r="G2205" s="5">
        <v>3</v>
      </c>
      <c r="P2205">
        <v>3</v>
      </c>
      <c r="Q2205" t="str">
        <f t="shared" si="35"/>
        <v>123</v>
      </c>
    </row>
    <row r="2206" spans="1:17" x14ac:dyDescent="0.25">
      <c r="A2206">
        <v>2304</v>
      </c>
      <c r="B2206">
        <v>48.365772000000007</v>
      </c>
      <c r="C2206" s="4">
        <v>1</v>
      </c>
      <c r="D2206">
        <v>53.902019000000003</v>
      </c>
      <c r="E2206" s="2">
        <v>2</v>
      </c>
      <c r="F2206">
        <v>39.270526000000004</v>
      </c>
      <c r="G2206" s="5">
        <v>3</v>
      </c>
      <c r="P2206">
        <v>3</v>
      </c>
      <c r="Q2206" t="str">
        <f t="shared" si="35"/>
        <v>123</v>
      </c>
    </row>
    <row r="2207" spans="1:17" x14ac:dyDescent="0.25">
      <c r="A2207">
        <v>2305</v>
      </c>
      <c r="B2207">
        <v>48.365772000000007</v>
      </c>
      <c r="C2207" s="4">
        <v>1</v>
      </c>
      <c r="D2207">
        <v>53.902019000000003</v>
      </c>
      <c r="E2207" s="2">
        <v>2</v>
      </c>
      <c r="F2207">
        <v>39.270526000000004</v>
      </c>
      <c r="G2207" s="5">
        <v>3</v>
      </c>
      <c r="P2207">
        <v>3</v>
      </c>
      <c r="Q2207" t="str">
        <f t="shared" si="35"/>
        <v>123</v>
      </c>
    </row>
    <row r="2208" spans="1:17" x14ac:dyDescent="0.25">
      <c r="A2208">
        <v>2306</v>
      </c>
      <c r="B2208">
        <v>48.329917000000002</v>
      </c>
      <c r="C2208" s="4">
        <v>1</v>
      </c>
      <c r="D2208">
        <v>53.902019000000003</v>
      </c>
      <c r="E2208" s="2">
        <v>2</v>
      </c>
      <c r="F2208">
        <v>39.270526000000004</v>
      </c>
      <c r="G2208" s="5">
        <v>3</v>
      </c>
      <c r="P2208">
        <v>3</v>
      </c>
      <c r="Q2208" t="str">
        <f t="shared" si="35"/>
        <v>123</v>
      </c>
    </row>
    <row r="2209" spans="1:17" x14ac:dyDescent="0.25">
      <c r="A2209">
        <v>2307</v>
      </c>
      <c r="D2209">
        <v>53.902019000000003</v>
      </c>
      <c r="E2209" s="2">
        <v>2</v>
      </c>
      <c r="F2209">
        <v>39.270526000000004</v>
      </c>
      <c r="G2209" s="5">
        <v>3</v>
      </c>
      <c r="P2209">
        <v>2</v>
      </c>
      <c r="Q2209" t="str">
        <f t="shared" si="35"/>
        <v>23</v>
      </c>
    </row>
    <row r="2210" spans="1:17" x14ac:dyDescent="0.25">
      <c r="A2210">
        <v>2308</v>
      </c>
      <c r="D2210">
        <v>53.902019000000003</v>
      </c>
      <c r="E2210" s="2">
        <v>2</v>
      </c>
      <c r="F2210">
        <v>39.270526000000004</v>
      </c>
      <c r="G2210" s="5">
        <v>3</v>
      </c>
      <c r="P2210">
        <v>2</v>
      </c>
      <c r="Q2210" t="str">
        <f t="shared" si="35"/>
        <v>23</v>
      </c>
    </row>
    <row r="2211" spans="1:17" x14ac:dyDescent="0.25">
      <c r="A2211">
        <v>2309</v>
      </c>
      <c r="D2211">
        <v>53.902019000000003</v>
      </c>
      <c r="E2211" s="2">
        <v>2</v>
      </c>
      <c r="F2211">
        <v>39.270526000000004</v>
      </c>
      <c r="G2211" s="5">
        <v>3</v>
      </c>
      <c r="P2211">
        <v>2</v>
      </c>
      <c r="Q2211" t="str">
        <f t="shared" si="35"/>
        <v>23</v>
      </c>
    </row>
    <row r="2212" spans="1:17" x14ac:dyDescent="0.25">
      <c r="A2212">
        <v>2310</v>
      </c>
      <c r="D2212">
        <v>53.902019000000003</v>
      </c>
      <c r="E2212" s="2">
        <v>2</v>
      </c>
      <c r="F2212">
        <v>39.270526000000004</v>
      </c>
      <c r="G2212" s="5">
        <v>3</v>
      </c>
      <c r="P2212">
        <v>2</v>
      </c>
      <c r="Q2212" t="str">
        <f t="shared" si="35"/>
        <v>23</v>
      </c>
    </row>
    <row r="2213" spans="1:17" x14ac:dyDescent="0.25">
      <c r="A2213">
        <v>2311</v>
      </c>
      <c r="D2213">
        <v>53.902019000000003</v>
      </c>
      <c r="E2213" s="2">
        <v>2</v>
      </c>
      <c r="F2213">
        <v>39.041183000000004</v>
      </c>
      <c r="G2213" s="5">
        <v>3</v>
      </c>
      <c r="I2213" s="3" t="s">
        <v>233</v>
      </c>
      <c r="N2213">
        <v>43.766170000000002</v>
      </c>
      <c r="O2213">
        <v>2311</v>
      </c>
      <c r="P2213">
        <v>3</v>
      </c>
      <c r="Q2213" t="str">
        <f t="shared" si="35"/>
        <v>234D</v>
      </c>
    </row>
    <row r="2214" spans="1:17" x14ac:dyDescent="0.25">
      <c r="A2214">
        <v>2312</v>
      </c>
      <c r="D2214">
        <v>53.902019000000003</v>
      </c>
      <c r="E2214" s="2">
        <v>2</v>
      </c>
      <c r="I2214" s="3" t="s">
        <v>233</v>
      </c>
      <c r="N2214">
        <v>43.766170000000002</v>
      </c>
      <c r="P2214">
        <v>2</v>
      </c>
      <c r="Q2214" t="str">
        <f t="shared" si="35"/>
        <v>24D</v>
      </c>
    </row>
    <row r="2215" spans="1:17" x14ac:dyDescent="0.25">
      <c r="A2215">
        <v>2313</v>
      </c>
      <c r="D2215">
        <v>53.902019000000003</v>
      </c>
      <c r="E2215" s="2">
        <v>2</v>
      </c>
      <c r="I2215" s="3" t="s">
        <v>233</v>
      </c>
      <c r="N2215">
        <v>43.766170000000002</v>
      </c>
      <c r="P2215">
        <v>2</v>
      </c>
      <c r="Q2215" t="str">
        <f t="shared" si="35"/>
        <v>24D</v>
      </c>
    </row>
    <row r="2216" spans="1:17" x14ac:dyDescent="0.25">
      <c r="A2216">
        <v>2314</v>
      </c>
      <c r="D2216">
        <v>53.902019000000003</v>
      </c>
      <c r="E2216" s="2">
        <v>2</v>
      </c>
      <c r="I2216" s="3" t="s">
        <v>233</v>
      </c>
      <c r="N2216">
        <v>43.766170000000002</v>
      </c>
      <c r="P2216">
        <v>2</v>
      </c>
      <c r="Q2216" t="str">
        <f t="shared" si="35"/>
        <v>24D</v>
      </c>
    </row>
    <row r="2217" spans="1:17" x14ac:dyDescent="0.25">
      <c r="A2217">
        <v>2315</v>
      </c>
      <c r="D2217">
        <v>53.902019000000003</v>
      </c>
      <c r="E2217" s="2">
        <v>2</v>
      </c>
      <c r="I2217" s="3" t="s">
        <v>233</v>
      </c>
      <c r="N2217">
        <v>43.766170000000002</v>
      </c>
      <c r="P2217">
        <v>2</v>
      </c>
      <c r="Q2217" t="str">
        <f t="shared" si="35"/>
        <v>24D</v>
      </c>
    </row>
    <row r="2218" spans="1:17" x14ac:dyDescent="0.25">
      <c r="A2218">
        <v>2316</v>
      </c>
      <c r="B2218">
        <v>60.860625000000006</v>
      </c>
      <c r="C2218" s="4">
        <v>1</v>
      </c>
      <c r="D2218">
        <v>53.902019000000003</v>
      </c>
      <c r="E2218" s="2">
        <v>2</v>
      </c>
      <c r="I2218" s="3" t="s">
        <v>233</v>
      </c>
      <c r="N2218">
        <v>43.766170000000002</v>
      </c>
      <c r="P2218">
        <v>3</v>
      </c>
      <c r="Q2218" t="str">
        <f t="shared" si="35"/>
        <v>124D</v>
      </c>
    </row>
    <row r="2219" spans="1:17" x14ac:dyDescent="0.25">
      <c r="A2219">
        <v>2317</v>
      </c>
      <c r="B2219">
        <v>60.921172000000006</v>
      </c>
      <c r="C2219" s="4">
        <v>1</v>
      </c>
      <c r="D2219">
        <v>53.902019000000003</v>
      </c>
      <c r="E2219" s="2">
        <v>2</v>
      </c>
      <c r="I2219" s="3" t="s">
        <v>233</v>
      </c>
      <c r="N2219">
        <v>43.766170000000002</v>
      </c>
      <c r="P2219">
        <v>3</v>
      </c>
      <c r="Q2219" t="str">
        <f t="shared" si="35"/>
        <v>124D</v>
      </c>
    </row>
    <row r="2220" spans="1:17" x14ac:dyDescent="0.25">
      <c r="A2220">
        <v>2318</v>
      </c>
      <c r="B2220">
        <v>60.921172000000006</v>
      </c>
      <c r="C2220" s="4">
        <v>1</v>
      </c>
      <c r="D2220">
        <v>53.962978000000007</v>
      </c>
      <c r="E2220" s="2">
        <v>2</v>
      </c>
      <c r="I2220" s="3" t="s">
        <v>233</v>
      </c>
      <c r="N2220">
        <v>43.766170000000002</v>
      </c>
      <c r="P2220">
        <v>3</v>
      </c>
      <c r="Q2220" t="str">
        <f t="shared" si="35"/>
        <v>124D</v>
      </c>
    </row>
    <row r="2221" spans="1:17" x14ac:dyDescent="0.25">
      <c r="A2221">
        <v>2319</v>
      </c>
      <c r="B2221">
        <v>60.921172000000006</v>
      </c>
      <c r="C2221" s="4">
        <v>1</v>
      </c>
      <c r="I2221" s="3" t="s">
        <v>233</v>
      </c>
      <c r="N2221">
        <v>43.766170000000002</v>
      </c>
      <c r="P2221">
        <v>2</v>
      </c>
      <c r="Q2221" t="str">
        <f t="shared" si="35"/>
        <v>14D</v>
      </c>
    </row>
    <row r="2222" spans="1:17" x14ac:dyDescent="0.25">
      <c r="A2222">
        <v>2320</v>
      </c>
      <c r="B2222">
        <v>60.921172000000006</v>
      </c>
      <c r="C2222" s="4">
        <v>1</v>
      </c>
      <c r="I2222" s="3" t="s">
        <v>233</v>
      </c>
      <c r="N2222">
        <v>43.766170000000002</v>
      </c>
      <c r="O2222">
        <v>2320</v>
      </c>
      <c r="P2222">
        <v>2</v>
      </c>
      <c r="Q2222" t="str">
        <f t="shared" si="35"/>
        <v>14D</v>
      </c>
    </row>
    <row r="2223" spans="1:17" x14ac:dyDescent="0.25">
      <c r="A2223">
        <v>2321</v>
      </c>
      <c r="B2223">
        <v>60.921172000000006</v>
      </c>
      <c r="C2223" s="4">
        <v>1</v>
      </c>
      <c r="P2223">
        <v>1</v>
      </c>
      <c r="Q2223" t="str">
        <f t="shared" si="35"/>
        <v>1</v>
      </c>
    </row>
    <row r="2224" spans="1:17" x14ac:dyDescent="0.25">
      <c r="A2224">
        <v>2322</v>
      </c>
      <c r="B2224">
        <v>60.921172000000006</v>
      </c>
      <c r="C2224" s="4">
        <v>1</v>
      </c>
      <c r="F2224">
        <v>50.710441000000003</v>
      </c>
      <c r="G2224" s="5">
        <v>3</v>
      </c>
      <c r="P2224">
        <v>2</v>
      </c>
      <c r="Q2224" t="str">
        <f t="shared" si="35"/>
        <v>13</v>
      </c>
    </row>
    <row r="2225" spans="1:17" x14ac:dyDescent="0.25">
      <c r="A2225">
        <v>2323</v>
      </c>
      <c r="B2225">
        <v>60.921172000000006</v>
      </c>
      <c r="C2225" s="4">
        <v>1</v>
      </c>
      <c r="F2225">
        <v>50.787872000000007</v>
      </c>
      <c r="G2225" s="5">
        <v>3</v>
      </c>
      <c r="P2225">
        <v>2</v>
      </c>
      <c r="Q2225" t="str">
        <f t="shared" si="35"/>
        <v>13</v>
      </c>
    </row>
    <row r="2226" spans="1:17" x14ac:dyDescent="0.25">
      <c r="A2226">
        <v>2324</v>
      </c>
      <c r="B2226">
        <v>60.921172000000006</v>
      </c>
      <c r="C2226" s="4">
        <v>1</v>
      </c>
      <c r="F2226">
        <v>50.787872000000007</v>
      </c>
      <c r="G2226" s="5">
        <v>3</v>
      </c>
      <c r="P2226">
        <v>2</v>
      </c>
      <c r="Q2226" t="str">
        <f t="shared" si="35"/>
        <v>13</v>
      </c>
    </row>
    <row r="2227" spans="1:17" x14ac:dyDescent="0.25">
      <c r="A2227">
        <v>2325</v>
      </c>
      <c r="B2227">
        <v>60.921172000000006</v>
      </c>
      <c r="C2227" s="4">
        <v>1</v>
      </c>
      <c r="F2227">
        <v>50.787872000000007</v>
      </c>
      <c r="G2227" s="5">
        <v>3</v>
      </c>
      <c r="P2227">
        <v>2</v>
      </c>
      <c r="Q2227" t="str">
        <f t="shared" si="35"/>
        <v>13</v>
      </c>
    </row>
    <row r="2228" spans="1:17" x14ac:dyDescent="0.25">
      <c r="A2228">
        <v>2326</v>
      </c>
      <c r="B2228">
        <v>60.921172000000006</v>
      </c>
      <c r="C2228" s="4">
        <v>1</v>
      </c>
      <c r="F2228">
        <v>50.787872000000007</v>
      </c>
      <c r="G2228" s="5">
        <v>3</v>
      </c>
      <c r="P2228">
        <v>2</v>
      </c>
      <c r="Q2228" t="str">
        <f t="shared" si="35"/>
        <v>13</v>
      </c>
    </row>
    <row r="2229" spans="1:17" x14ac:dyDescent="0.25">
      <c r="A2229">
        <v>2327</v>
      </c>
      <c r="B2229">
        <v>60.921172000000006</v>
      </c>
      <c r="C2229" s="4">
        <v>1</v>
      </c>
      <c r="D2229">
        <v>65.101627000000008</v>
      </c>
      <c r="E2229" s="2">
        <v>2</v>
      </c>
      <c r="F2229">
        <v>50.787872000000007</v>
      </c>
      <c r="G2229" s="5">
        <v>3</v>
      </c>
      <c r="P2229">
        <v>3</v>
      </c>
      <c r="Q2229" t="str">
        <f t="shared" si="35"/>
        <v>123</v>
      </c>
    </row>
    <row r="2230" spans="1:17" x14ac:dyDescent="0.25">
      <c r="A2230">
        <v>2328</v>
      </c>
      <c r="B2230">
        <v>60.921172000000006</v>
      </c>
      <c r="C2230" s="4">
        <v>1</v>
      </c>
      <c r="D2230">
        <v>65.073363999999998</v>
      </c>
      <c r="E2230" s="2">
        <v>2</v>
      </c>
      <c r="F2230">
        <v>50.787872000000007</v>
      </c>
      <c r="G2230" s="5">
        <v>3</v>
      </c>
      <c r="P2230">
        <v>3</v>
      </c>
      <c r="Q2230" t="str">
        <f t="shared" si="35"/>
        <v>123</v>
      </c>
    </row>
    <row r="2231" spans="1:17" x14ac:dyDescent="0.25">
      <c r="A2231">
        <v>2329</v>
      </c>
      <c r="B2231">
        <v>60.921172000000006</v>
      </c>
      <c r="C2231" s="4">
        <v>1</v>
      </c>
      <c r="D2231">
        <v>65.073363999999998</v>
      </c>
      <c r="E2231" s="2">
        <v>2</v>
      </c>
      <c r="F2231">
        <v>50.787872000000007</v>
      </c>
      <c r="G2231" s="5">
        <v>3</v>
      </c>
      <c r="P2231">
        <v>3</v>
      </c>
      <c r="Q2231" t="str">
        <f t="shared" si="35"/>
        <v>123</v>
      </c>
    </row>
    <row r="2232" spans="1:17" x14ac:dyDescent="0.25">
      <c r="A2232">
        <v>2330</v>
      </c>
      <c r="B2232">
        <v>60.921172000000006</v>
      </c>
      <c r="C2232" s="4">
        <v>1</v>
      </c>
      <c r="D2232">
        <v>65.073363999999998</v>
      </c>
      <c r="E2232" s="2">
        <v>2</v>
      </c>
      <c r="F2232">
        <v>50.787872000000007</v>
      </c>
      <c r="G2232" s="5">
        <v>3</v>
      </c>
      <c r="P2232">
        <v>3</v>
      </c>
      <c r="Q2232" t="str">
        <f t="shared" si="35"/>
        <v>123</v>
      </c>
    </row>
    <row r="2233" spans="1:17" x14ac:dyDescent="0.25">
      <c r="A2233">
        <v>2331</v>
      </c>
      <c r="B2233">
        <v>60.921172000000006</v>
      </c>
      <c r="C2233" s="4">
        <v>1</v>
      </c>
      <c r="D2233">
        <v>65.073363999999998</v>
      </c>
      <c r="E2233" s="2">
        <v>2</v>
      </c>
      <c r="F2233">
        <v>50.787872000000007</v>
      </c>
      <c r="G2233" s="5">
        <v>3</v>
      </c>
      <c r="P2233">
        <v>3</v>
      </c>
      <c r="Q2233" t="str">
        <f t="shared" si="35"/>
        <v>123</v>
      </c>
    </row>
    <row r="2234" spans="1:17" x14ac:dyDescent="0.25">
      <c r="A2234">
        <v>2332</v>
      </c>
      <c r="B2234">
        <v>60.921172000000006</v>
      </c>
      <c r="C2234" s="4">
        <v>1</v>
      </c>
      <c r="D2234">
        <v>65.073363999999998</v>
      </c>
      <c r="E2234" s="2">
        <v>2</v>
      </c>
      <c r="F2234">
        <v>50.787872000000007</v>
      </c>
      <c r="G2234" s="5">
        <v>3</v>
      </c>
      <c r="P2234">
        <v>3</v>
      </c>
      <c r="Q2234" t="str">
        <f t="shared" si="35"/>
        <v>123</v>
      </c>
    </row>
    <row r="2235" spans="1:17" x14ac:dyDescent="0.25">
      <c r="A2235">
        <v>2333</v>
      </c>
      <c r="B2235">
        <v>60.860625000000006</v>
      </c>
      <c r="C2235" s="4">
        <v>1</v>
      </c>
      <c r="D2235">
        <v>65.073363999999998</v>
      </c>
      <c r="E2235" s="2">
        <v>2</v>
      </c>
      <c r="F2235">
        <v>50.787872000000007</v>
      </c>
      <c r="G2235" s="5">
        <v>3</v>
      </c>
      <c r="P2235">
        <v>3</v>
      </c>
      <c r="Q2235" t="str">
        <f t="shared" si="35"/>
        <v>123</v>
      </c>
    </row>
    <row r="2236" spans="1:17" x14ac:dyDescent="0.25">
      <c r="A2236">
        <v>2334</v>
      </c>
      <c r="D2236">
        <v>65.073363999999998</v>
      </c>
      <c r="E2236" s="2">
        <v>2</v>
      </c>
      <c r="F2236">
        <v>50.787872000000007</v>
      </c>
      <c r="G2236" s="5">
        <v>3</v>
      </c>
      <c r="P2236">
        <v>2</v>
      </c>
      <c r="Q2236" t="str">
        <f t="shared" si="35"/>
        <v>23</v>
      </c>
    </row>
    <row r="2237" spans="1:17" x14ac:dyDescent="0.25">
      <c r="A2237">
        <v>2335</v>
      </c>
      <c r="D2237">
        <v>65.073363999999998</v>
      </c>
      <c r="E2237" s="2">
        <v>2</v>
      </c>
      <c r="F2237">
        <v>50.787872000000007</v>
      </c>
      <c r="G2237" s="5">
        <v>3</v>
      </c>
      <c r="P2237">
        <v>2</v>
      </c>
      <c r="Q2237" t="str">
        <f t="shared" si="35"/>
        <v>23</v>
      </c>
    </row>
    <row r="2238" spans="1:17" x14ac:dyDescent="0.25">
      <c r="A2238">
        <v>2336</v>
      </c>
      <c r="D2238">
        <v>65.073363999999998</v>
      </c>
      <c r="E2238" s="2">
        <v>2</v>
      </c>
      <c r="F2238">
        <v>50.787872000000007</v>
      </c>
      <c r="G2238" s="5">
        <v>3</v>
      </c>
      <c r="I2238" s="3" t="s">
        <v>233</v>
      </c>
      <c r="N2238">
        <v>56.312030000000007</v>
      </c>
      <c r="O2238">
        <v>2336</v>
      </c>
      <c r="P2238">
        <v>3</v>
      </c>
      <c r="Q2238" t="str">
        <f t="shared" si="35"/>
        <v>234D</v>
      </c>
    </row>
    <row r="2239" spans="1:17" x14ac:dyDescent="0.25">
      <c r="A2239">
        <v>2337</v>
      </c>
      <c r="D2239">
        <v>65.073363999999998</v>
      </c>
      <c r="E2239" s="2">
        <v>2</v>
      </c>
      <c r="F2239">
        <v>50.787872000000007</v>
      </c>
      <c r="G2239" s="5">
        <v>3</v>
      </c>
      <c r="I2239" s="3" t="s">
        <v>233</v>
      </c>
      <c r="N2239">
        <v>56.312030000000007</v>
      </c>
      <c r="P2239">
        <v>3</v>
      </c>
      <c r="Q2239" t="str">
        <f t="shared" si="35"/>
        <v>234D</v>
      </c>
    </row>
    <row r="2240" spans="1:17" x14ac:dyDescent="0.25">
      <c r="A2240">
        <v>2338</v>
      </c>
      <c r="D2240">
        <v>65.073363999999998</v>
      </c>
      <c r="E2240" s="2">
        <v>2</v>
      </c>
      <c r="F2240">
        <v>50.787872000000007</v>
      </c>
      <c r="G2240" s="5">
        <v>3</v>
      </c>
      <c r="I2240" s="3" t="s">
        <v>233</v>
      </c>
      <c r="N2240">
        <v>56.312030000000007</v>
      </c>
      <c r="P2240">
        <v>3</v>
      </c>
      <c r="Q2240" t="str">
        <f t="shared" si="35"/>
        <v>234D</v>
      </c>
    </row>
    <row r="2241" spans="1:17" x14ac:dyDescent="0.25">
      <c r="A2241">
        <v>2339</v>
      </c>
      <c r="D2241">
        <v>65.073363999999998</v>
      </c>
      <c r="E2241" s="2">
        <v>2</v>
      </c>
      <c r="F2241">
        <v>50.787872000000007</v>
      </c>
      <c r="G2241" s="5">
        <v>3</v>
      </c>
      <c r="I2241" s="3" t="s">
        <v>233</v>
      </c>
      <c r="N2241">
        <v>56.312030000000007</v>
      </c>
      <c r="P2241">
        <v>3</v>
      </c>
      <c r="Q2241" t="str">
        <f t="shared" si="35"/>
        <v>234D</v>
      </c>
    </row>
    <row r="2242" spans="1:17" x14ac:dyDescent="0.25">
      <c r="A2242">
        <v>2340</v>
      </c>
      <c r="D2242">
        <v>65.073363999999998</v>
      </c>
      <c r="E2242" s="2">
        <v>2</v>
      </c>
      <c r="F2242">
        <v>50.787872000000007</v>
      </c>
      <c r="G2242" s="5">
        <v>3</v>
      </c>
      <c r="I2242" s="3" t="s">
        <v>233</v>
      </c>
      <c r="N2242">
        <v>56.312030000000007</v>
      </c>
      <c r="P2242">
        <v>3</v>
      </c>
      <c r="Q2242" t="str">
        <f t="shared" ref="Q2242:Q2305" si="36">CONCATENATE(C2242,E2242,G2242,I2242)</f>
        <v>234D</v>
      </c>
    </row>
    <row r="2243" spans="1:17" x14ac:dyDescent="0.25">
      <c r="A2243">
        <v>2341</v>
      </c>
      <c r="D2243">
        <v>65.073363999999998</v>
      </c>
      <c r="E2243" s="2">
        <v>2</v>
      </c>
      <c r="F2243">
        <v>50.710441000000003</v>
      </c>
      <c r="G2243" s="5">
        <v>3</v>
      </c>
      <c r="I2243" s="3" t="s">
        <v>233</v>
      </c>
      <c r="N2243">
        <v>56.312030000000007</v>
      </c>
      <c r="P2243">
        <v>3</v>
      </c>
      <c r="Q2243" t="str">
        <f t="shared" si="36"/>
        <v>234D</v>
      </c>
    </row>
    <row r="2244" spans="1:17" x14ac:dyDescent="0.25">
      <c r="A2244">
        <v>2342</v>
      </c>
      <c r="D2244">
        <v>65.073363999999998</v>
      </c>
      <c r="E2244" s="2">
        <v>2</v>
      </c>
      <c r="F2244">
        <v>50.710441000000003</v>
      </c>
      <c r="G2244" s="5">
        <v>3</v>
      </c>
      <c r="I2244" s="3" t="s">
        <v>233</v>
      </c>
      <c r="N2244">
        <v>56.312030000000007</v>
      </c>
      <c r="P2244">
        <v>3</v>
      </c>
      <c r="Q2244" t="str">
        <f t="shared" si="36"/>
        <v>234D</v>
      </c>
    </row>
    <row r="2245" spans="1:17" x14ac:dyDescent="0.25">
      <c r="A2245">
        <v>2343</v>
      </c>
      <c r="D2245">
        <v>65.073363999999998</v>
      </c>
      <c r="E2245" s="2">
        <v>2</v>
      </c>
      <c r="F2245">
        <v>50.710441000000003</v>
      </c>
      <c r="G2245" s="5">
        <v>3</v>
      </c>
      <c r="I2245" s="3" t="s">
        <v>233</v>
      </c>
      <c r="N2245">
        <v>56.312030000000007</v>
      </c>
      <c r="P2245">
        <v>3</v>
      </c>
      <c r="Q2245" t="str">
        <f t="shared" si="36"/>
        <v>234D</v>
      </c>
    </row>
    <row r="2246" spans="1:17" x14ac:dyDescent="0.25">
      <c r="A2246">
        <v>2344</v>
      </c>
      <c r="B2246">
        <v>71.894608000000005</v>
      </c>
      <c r="C2246" s="4">
        <v>1</v>
      </c>
      <c r="D2246">
        <v>65.073363999999998</v>
      </c>
      <c r="E2246" s="2">
        <v>2</v>
      </c>
      <c r="I2246" s="3" t="s">
        <v>233</v>
      </c>
      <c r="N2246">
        <v>56.312030000000007</v>
      </c>
      <c r="P2246">
        <v>3</v>
      </c>
      <c r="Q2246" t="str">
        <f t="shared" si="36"/>
        <v>124D</v>
      </c>
    </row>
    <row r="2247" spans="1:17" x14ac:dyDescent="0.25">
      <c r="A2247">
        <v>2345</v>
      </c>
      <c r="B2247">
        <v>71.894608000000005</v>
      </c>
      <c r="C2247" s="4">
        <v>1</v>
      </c>
      <c r="D2247">
        <v>65.073363999999998</v>
      </c>
      <c r="E2247" s="2">
        <v>2</v>
      </c>
      <c r="I2247" s="3" t="s">
        <v>233</v>
      </c>
      <c r="N2247">
        <v>56.312030000000007</v>
      </c>
      <c r="P2247">
        <v>3</v>
      </c>
      <c r="Q2247" t="str">
        <f t="shared" si="36"/>
        <v>124D</v>
      </c>
    </row>
    <row r="2248" spans="1:17" x14ac:dyDescent="0.25">
      <c r="A2248">
        <v>2346</v>
      </c>
      <c r="B2248">
        <v>71.894608000000005</v>
      </c>
      <c r="C2248" s="4">
        <v>1</v>
      </c>
      <c r="D2248">
        <v>65.101627000000008</v>
      </c>
      <c r="E2248" s="2">
        <v>2</v>
      </c>
      <c r="I2248" s="3" t="s">
        <v>233</v>
      </c>
      <c r="N2248">
        <v>56.312030000000007</v>
      </c>
      <c r="P2248">
        <v>3</v>
      </c>
      <c r="Q2248" t="str">
        <f t="shared" si="36"/>
        <v>124D</v>
      </c>
    </row>
    <row r="2249" spans="1:17" x14ac:dyDescent="0.25">
      <c r="A2249">
        <v>2347</v>
      </c>
      <c r="B2249">
        <v>71.894608000000005</v>
      </c>
      <c r="C2249" s="4">
        <v>1</v>
      </c>
      <c r="D2249">
        <v>65.101627000000008</v>
      </c>
      <c r="E2249" s="2">
        <v>2</v>
      </c>
      <c r="I2249" s="3" t="s">
        <v>233</v>
      </c>
      <c r="N2249">
        <v>56.312030000000007</v>
      </c>
      <c r="P2249">
        <v>3</v>
      </c>
      <c r="Q2249" t="str">
        <f t="shared" si="36"/>
        <v>124D</v>
      </c>
    </row>
    <row r="2250" spans="1:17" x14ac:dyDescent="0.25">
      <c r="A2250">
        <v>2348</v>
      </c>
      <c r="B2250">
        <v>71.894608000000005</v>
      </c>
      <c r="C2250" s="4">
        <v>1</v>
      </c>
      <c r="I2250" s="3" t="s">
        <v>233</v>
      </c>
      <c r="N2250">
        <v>56.312030000000007</v>
      </c>
      <c r="P2250">
        <v>2</v>
      </c>
      <c r="Q2250" t="str">
        <f t="shared" si="36"/>
        <v>14D</v>
      </c>
    </row>
    <row r="2251" spans="1:17" x14ac:dyDescent="0.25">
      <c r="A2251">
        <v>2349</v>
      </c>
      <c r="B2251">
        <v>71.894608000000005</v>
      </c>
      <c r="C2251" s="4">
        <v>1</v>
      </c>
      <c r="I2251" s="3" t="s">
        <v>233</v>
      </c>
      <c r="N2251">
        <v>56.312030000000007</v>
      </c>
      <c r="P2251">
        <v>2</v>
      </c>
      <c r="Q2251" t="str">
        <f t="shared" si="36"/>
        <v>14D</v>
      </c>
    </row>
    <row r="2252" spans="1:17" x14ac:dyDescent="0.25">
      <c r="A2252">
        <v>2350</v>
      </c>
      <c r="B2252">
        <v>71.894608000000005</v>
      </c>
      <c r="C2252" s="4">
        <v>1</v>
      </c>
      <c r="I2252" s="3" t="s">
        <v>233</v>
      </c>
      <c r="N2252">
        <v>56.312030000000007</v>
      </c>
      <c r="P2252">
        <v>2</v>
      </c>
      <c r="Q2252" t="str">
        <f t="shared" si="36"/>
        <v>14D</v>
      </c>
    </row>
    <row r="2253" spans="1:17" x14ac:dyDescent="0.25">
      <c r="A2253">
        <v>2351</v>
      </c>
      <c r="B2253">
        <v>71.894608000000005</v>
      </c>
      <c r="C2253" s="4">
        <v>1</v>
      </c>
      <c r="I2253" s="3" t="s">
        <v>233</v>
      </c>
      <c r="N2253">
        <v>56.312030000000007</v>
      </c>
      <c r="P2253">
        <v>2</v>
      </c>
      <c r="Q2253" t="str">
        <f t="shared" si="36"/>
        <v>14D</v>
      </c>
    </row>
    <row r="2254" spans="1:17" x14ac:dyDescent="0.25">
      <c r="A2254">
        <v>2352</v>
      </c>
      <c r="B2254">
        <v>71.894608000000005</v>
      </c>
      <c r="C2254" s="4">
        <v>1</v>
      </c>
      <c r="I2254" s="3" t="s">
        <v>233</v>
      </c>
      <c r="N2254">
        <v>56.312030000000007</v>
      </c>
      <c r="P2254">
        <v>2</v>
      </c>
      <c r="Q2254" t="str">
        <f t="shared" si="36"/>
        <v>14D</v>
      </c>
    </row>
    <row r="2255" spans="1:17" x14ac:dyDescent="0.25">
      <c r="A2255">
        <v>2353</v>
      </c>
      <c r="B2255">
        <v>71.894608000000005</v>
      </c>
      <c r="C2255" s="4">
        <v>1</v>
      </c>
      <c r="I2255" s="3" t="s">
        <v>233</v>
      </c>
      <c r="N2255">
        <v>56.312030000000007</v>
      </c>
      <c r="O2255">
        <v>2353</v>
      </c>
      <c r="P2255">
        <v>2</v>
      </c>
      <c r="Q2255" t="str">
        <f t="shared" si="36"/>
        <v>14D</v>
      </c>
    </row>
    <row r="2256" spans="1:17" x14ac:dyDescent="0.25">
      <c r="A2256">
        <v>2354</v>
      </c>
      <c r="B2256">
        <v>71.894608000000005</v>
      </c>
      <c r="C2256" s="4">
        <v>1</v>
      </c>
      <c r="F2256">
        <v>62.536903000000002</v>
      </c>
      <c r="G2256" s="5">
        <v>3</v>
      </c>
      <c r="P2256">
        <v>2</v>
      </c>
      <c r="Q2256" t="str">
        <f t="shared" si="36"/>
        <v>13</v>
      </c>
    </row>
    <row r="2257" spans="1:17" x14ac:dyDescent="0.25">
      <c r="A2257">
        <v>2355</v>
      </c>
      <c r="B2257">
        <v>71.894608000000005</v>
      </c>
      <c r="C2257" s="4">
        <v>1</v>
      </c>
      <c r="F2257">
        <v>62.536903000000002</v>
      </c>
      <c r="G2257" s="5">
        <v>3</v>
      </c>
      <c r="P2257">
        <v>2</v>
      </c>
      <c r="Q2257" t="str">
        <f t="shared" si="36"/>
        <v>13</v>
      </c>
    </row>
    <row r="2258" spans="1:17" x14ac:dyDescent="0.25">
      <c r="A2258">
        <v>2356</v>
      </c>
      <c r="B2258">
        <v>71.894608000000005</v>
      </c>
      <c r="C2258" s="4">
        <v>1</v>
      </c>
      <c r="F2258">
        <v>62.536903000000002</v>
      </c>
      <c r="G2258" s="5">
        <v>3</v>
      </c>
      <c r="P2258">
        <v>2</v>
      </c>
      <c r="Q2258" t="str">
        <f t="shared" si="36"/>
        <v>13</v>
      </c>
    </row>
    <row r="2259" spans="1:17" x14ac:dyDescent="0.25">
      <c r="A2259">
        <v>2357</v>
      </c>
      <c r="B2259">
        <v>71.894608000000005</v>
      </c>
      <c r="C2259" s="4">
        <v>1</v>
      </c>
      <c r="D2259">
        <v>75.927561000000011</v>
      </c>
      <c r="E2259" s="2">
        <v>2</v>
      </c>
      <c r="F2259">
        <v>62.536903000000002</v>
      </c>
      <c r="G2259" s="5">
        <v>3</v>
      </c>
      <c r="P2259">
        <v>3</v>
      </c>
      <c r="Q2259" t="str">
        <f t="shared" si="36"/>
        <v>123</v>
      </c>
    </row>
    <row r="2260" spans="1:17" x14ac:dyDescent="0.25">
      <c r="A2260">
        <v>2358</v>
      </c>
      <c r="B2260">
        <v>71.894608000000005</v>
      </c>
      <c r="C2260" s="4">
        <v>1</v>
      </c>
      <c r="D2260">
        <v>75.998016000000007</v>
      </c>
      <c r="E2260" s="2">
        <v>2</v>
      </c>
      <c r="F2260">
        <v>62.536903000000002</v>
      </c>
      <c r="G2260" s="5">
        <v>3</v>
      </c>
      <c r="P2260">
        <v>3</v>
      </c>
      <c r="Q2260" t="str">
        <f t="shared" si="36"/>
        <v>123</v>
      </c>
    </row>
    <row r="2261" spans="1:17" x14ac:dyDescent="0.25">
      <c r="A2261">
        <v>2359</v>
      </c>
      <c r="B2261">
        <v>71.894608000000005</v>
      </c>
      <c r="C2261" s="4">
        <v>1</v>
      </c>
      <c r="D2261">
        <v>75.998016000000007</v>
      </c>
      <c r="E2261" s="2">
        <v>2</v>
      </c>
      <c r="F2261">
        <v>62.536903000000002</v>
      </c>
      <c r="G2261" s="5">
        <v>3</v>
      </c>
      <c r="P2261">
        <v>3</v>
      </c>
      <c r="Q2261" t="str">
        <f t="shared" si="36"/>
        <v>123</v>
      </c>
    </row>
    <row r="2262" spans="1:17" x14ac:dyDescent="0.25">
      <c r="A2262">
        <v>2360</v>
      </c>
      <c r="B2262">
        <v>71.894608000000005</v>
      </c>
      <c r="C2262" s="4">
        <v>1</v>
      </c>
      <c r="D2262">
        <v>75.998016000000007</v>
      </c>
      <c r="E2262" s="2">
        <v>2</v>
      </c>
      <c r="F2262">
        <v>62.536903000000002</v>
      </c>
      <c r="G2262" s="5">
        <v>3</v>
      </c>
      <c r="P2262">
        <v>3</v>
      </c>
      <c r="Q2262" t="str">
        <f t="shared" si="36"/>
        <v>123</v>
      </c>
    </row>
    <row r="2263" spans="1:17" x14ac:dyDescent="0.25">
      <c r="A2263">
        <v>2361</v>
      </c>
      <c r="B2263">
        <v>71.894608000000005</v>
      </c>
      <c r="C2263" s="4">
        <v>1</v>
      </c>
      <c r="D2263">
        <v>75.998016000000007</v>
      </c>
      <c r="E2263" s="2">
        <v>2</v>
      </c>
      <c r="F2263">
        <v>62.536903000000002</v>
      </c>
      <c r="G2263" s="5">
        <v>3</v>
      </c>
      <c r="P2263">
        <v>3</v>
      </c>
      <c r="Q2263" t="str">
        <f t="shared" si="36"/>
        <v>123</v>
      </c>
    </row>
    <row r="2264" spans="1:17" x14ac:dyDescent="0.25">
      <c r="A2264">
        <v>2362</v>
      </c>
      <c r="B2264">
        <v>71.894608000000005</v>
      </c>
      <c r="C2264" s="4">
        <v>1</v>
      </c>
      <c r="D2264">
        <v>75.998016000000007</v>
      </c>
      <c r="E2264" s="2">
        <v>2</v>
      </c>
      <c r="F2264">
        <v>62.536903000000002</v>
      </c>
      <c r="G2264" s="5">
        <v>3</v>
      </c>
      <c r="P2264">
        <v>3</v>
      </c>
      <c r="Q2264" t="str">
        <f t="shared" si="36"/>
        <v>123</v>
      </c>
    </row>
    <row r="2265" spans="1:17" x14ac:dyDescent="0.25">
      <c r="A2265">
        <v>2363</v>
      </c>
      <c r="B2265">
        <v>71.894608000000005</v>
      </c>
      <c r="C2265" s="4">
        <v>1</v>
      </c>
      <c r="D2265">
        <v>75.998016000000007</v>
      </c>
      <c r="E2265" s="2">
        <v>2</v>
      </c>
      <c r="F2265">
        <v>62.536903000000002</v>
      </c>
      <c r="G2265" s="5">
        <v>3</v>
      </c>
      <c r="P2265">
        <v>3</v>
      </c>
      <c r="Q2265" t="str">
        <f t="shared" si="36"/>
        <v>123</v>
      </c>
    </row>
    <row r="2266" spans="1:17" x14ac:dyDescent="0.25">
      <c r="A2266">
        <v>2364</v>
      </c>
      <c r="B2266">
        <v>71.894608000000005</v>
      </c>
      <c r="C2266" s="4">
        <v>1</v>
      </c>
      <c r="D2266">
        <v>75.998016000000007</v>
      </c>
      <c r="E2266" s="2">
        <v>2</v>
      </c>
      <c r="F2266">
        <v>62.536903000000002</v>
      </c>
      <c r="G2266" s="5">
        <v>3</v>
      </c>
      <c r="P2266">
        <v>3</v>
      </c>
      <c r="Q2266" t="str">
        <f t="shared" si="36"/>
        <v>123</v>
      </c>
    </row>
    <row r="2267" spans="1:17" x14ac:dyDescent="0.25">
      <c r="A2267">
        <v>2365</v>
      </c>
      <c r="B2267">
        <v>71.894608000000005</v>
      </c>
      <c r="C2267" s="4">
        <v>1</v>
      </c>
      <c r="D2267">
        <v>75.998016000000007</v>
      </c>
      <c r="E2267" s="2">
        <v>2</v>
      </c>
      <c r="F2267">
        <v>62.536903000000002</v>
      </c>
      <c r="G2267" s="5">
        <v>3</v>
      </c>
      <c r="P2267">
        <v>3</v>
      </c>
      <c r="Q2267" t="str">
        <f t="shared" si="36"/>
        <v>123</v>
      </c>
    </row>
    <row r="2268" spans="1:17" x14ac:dyDescent="0.25">
      <c r="A2268">
        <v>2366</v>
      </c>
      <c r="B2268">
        <v>71.894608000000005</v>
      </c>
      <c r="C2268" s="4">
        <v>1</v>
      </c>
      <c r="D2268">
        <v>75.998016000000007</v>
      </c>
      <c r="E2268" s="2">
        <v>2</v>
      </c>
      <c r="F2268">
        <v>62.536903000000002</v>
      </c>
      <c r="G2268" s="5">
        <v>3</v>
      </c>
      <c r="P2268">
        <v>3</v>
      </c>
      <c r="Q2268" t="str">
        <f t="shared" si="36"/>
        <v>123</v>
      </c>
    </row>
    <row r="2269" spans="1:17" x14ac:dyDescent="0.25">
      <c r="A2269">
        <v>2367</v>
      </c>
      <c r="B2269">
        <v>70.757896000000002</v>
      </c>
      <c r="C2269" s="4">
        <v>1</v>
      </c>
      <c r="D2269">
        <v>75.998016000000007</v>
      </c>
      <c r="E2269" s="2">
        <v>2</v>
      </c>
      <c r="F2269">
        <v>62.536903000000002</v>
      </c>
      <c r="G2269" s="5">
        <v>3</v>
      </c>
      <c r="H2269">
        <v>67.356612000000013</v>
      </c>
      <c r="I2269" s="3">
        <v>4</v>
      </c>
      <c r="P2269">
        <v>4</v>
      </c>
      <c r="Q2269" t="str">
        <f t="shared" si="36"/>
        <v>1234</v>
      </c>
    </row>
    <row r="2270" spans="1:17" x14ac:dyDescent="0.25">
      <c r="A2270">
        <v>2368</v>
      </c>
      <c r="D2270">
        <v>75.998016000000007</v>
      </c>
      <c r="E2270" s="2">
        <v>2</v>
      </c>
      <c r="F2270">
        <v>62.536903000000002</v>
      </c>
      <c r="G2270" s="5">
        <v>3</v>
      </c>
      <c r="H2270">
        <v>67.39661000000001</v>
      </c>
      <c r="I2270" s="3">
        <v>4</v>
      </c>
      <c r="P2270">
        <v>3</v>
      </c>
      <c r="Q2270" t="str">
        <f t="shared" si="36"/>
        <v>234</v>
      </c>
    </row>
    <row r="2271" spans="1:17" x14ac:dyDescent="0.25">
      <c r="A2271">
        <v>2369</v>
      </c>
      <c r="D2271">
        <v>75.998016000000007</v>
      </c>
      <c r="E2271" s="2">
        <v>2</v>
      </c>
      <c r="H2271">
        <v>67.39661000000001</v>
      </c>
      <c r="I2271" s="3">
        <v>4</v>
      </c>
      <c r="P2271">
        <v>2</v>
      </c>
      <c r="Q2271" t="str">
        <f t="shared" si="36"/>
        <v>24</v>
      </c>
    </row>
    <row r="2272" spans="1:17" x14ac:dyDescent="0.25">
      <c r="A2272">
        <v>2370</v>
      </c>
      <c r="D2272">
        <v>75.998016000000007</v>
      </c>
      <c r="E2272" s="2">
        <v>2</v>
      </c>
      <c r="H2272">
        <v>67.39661000000001</v>
      </c>
      <c r="I2272" s="3">
        <v>4</v>
      </c>
      <c r="P2272">
        <v>2</v>
      </c>
      <c r="Q2272" t="str">
        <f t="shared" si="36"/>
        <v>24</v>
      </c>
    </row>
    <row r="2273" spans="1:17" x14ac:dyDescent="0.25">
      <c r="A2273">
        <v>2371</v>
      </c>
      <c r="D2273">
        <v>75.948581000000004</v>
      </c>
      <c r="E2273" s="2">
        <v>2</v>
      </c>
      <c r="H2273">
        <v>67.39661000000001</v>
      </c>
      <c r="I2273" s="3">
        <v>4</v>
      </c>
      <c r="P2273">
        <v>2</v>
      </c>
      <c r="Q2273" t="str">
        <f t="shared" si="36"/>
        <v>24</v>
      </c>
    </row>
    <row r="2274" spans="1:17" x14ac:dyDescent="0.25">
      <c r="A2274">
        <v>2372</v>
      </c>
      <c r="D2274">
        <v>75.948581000000004</v>
      </c>
      <c r="E2274" s="2">
        <v>2</v>
      </c>
      <c r="H2274">
        <v>67.39661000000001</v>
      </c>
      <c r="I2274" s="3">
        <v>4</v>
      </c>
      <c r="P2274">
        <v>2</v>
      </c>
      <c r="Q2274" t="str">
        <f t="shared" si="36"/>
        <v>24</v>
      </c>
    </row>
    <row r="2275" spans="1:17" x14ac:dyDescent="0.25">
      <c r="A2275">
        <v>2373</v>
      </c>
      <c r="D2275">
        <v>75.948581000000004</v>
      </c>
      <c r="E2275" s="2">
        <v>2</v>
      </c>
      <c r="H2275">
        <v>67.39661000000001</v>
      </c>
      <c r="I2275" s="3">
        <v>4</v>
      </c>
      <c r="P2275">
        <v>2</v>
      </c>
      <c r="Q2275" t="str">
        <f t="shared" si="36"/>
        <v>24</v>
      </c>
    </row>
    <row r="2276" spans="1:17" x14ac:dyDescent="0.25">
      <c r="A2276">
        <v>2374</v>
      </c>
      <c r="D2276">
        <v>75.948581000000004</v>
      </c>
      <c r="E2276" s="2">
        <v>2</v>
      </c>
      <c r="H2276">
        <v>67.39661000000001</v>
      </c>
      <c r="I2276" s="3">
        <v>4</v>
      </c>
      <c r="P2276">
        <v>2</v>
      </c>
      <c r="Q2276" t="str">
        <f t="shared" si="36"/>
        <v>24</v>
      </c>
    </row>
    <row r="2277" spans="1:17" x14ac:dyDescent="0.25">
      <c r="A2277">
        <v>2375</v>
      </c>
      <c r="D2277">
        <v>75.948581000000004</v>
      </c>
      <c r="E2277" s="2">
        <v>2</v>
      </c>
      <c r="H2277">
        <v>67.39661000000001</v>
      </c>
      <c r="I2277" s="3">
        <v>4</v>
      </c>
      <c r="P2277">
        <v>2</v>
      </c>
      <c r="Q2277" t="str">
        <f t="shared" si="36"/>
        <v>24</v>
      </c>
    </row>
    <row r="2278" spans="1:17" x14ac:dyDescent="0.25">
      <c r="A2278">
        <v>2376</v>
      </c>
      <c r="D2278">
        <v>75.948581000000004</v>
      </c>
      <c r="E2278" s="2">
        <v>2</v>
      </c>
      <c r="H2278">
        <v>67.39661000000001</v>
      </c>
      <c r="I2278" s="3">
        <v>4</v>
      </c>
      <c r="P2278">
        <v>2</v>
      </c>
      <c r="Q2278" t="str">
        <f t="shared" si="36"/>
        <v>24</v>
      </c>
    </row>
    <row r="2279" spans="1:17" x14ac:dyDescent="0.25">
      <c r="A2279">
        <v>2377</v>
      </c>
      <c r="B2279">
        <v>80.952044000000001</v>
      </c>
      <c r="C2279" s="4">
        <v>1</v>
      </c>
      <c r="D2279">
        <v>75.948581000000004</v>
      </c>
      <c r="E2279" s="2">
        <v>2</v>
      </c>
      <c r="H2279">
        <v>67.39661000000001</v>
      </c>
      <c r="I2279" s="3">
        <v>4</v>
      </c>
      <c r="P2279">
        <v>3</v>
      </c>
      <c r="Q2279" t="str">
        <f t="shared" si="36"/>
        <v>124</v>
      </c>
    </row>
    <row r="2280" spans="1:17" x14ac:dyDescent="0.25">
      <c r="A2280">
        <v>2378</v>
      </c>
      <c r="B2280">
        <v>80.991277000000011</v>
      </c>
      <c r="C2280" s="4">
        <v>1</v>
      </c>
      <c r="D2280">
        <v>75.948581000000004</v>
      </c>
      <c r="E2280" s="2">
        <v>2</v>
      </c>
      <c r="H2280">
        <v>67.39661000000001</v>
      </c>
      <c r="I2280" s="3">
        <v>4</v>
      </c>
      <c r="P2280">
        <v>3</v>
      </c>
      <c r="Q2280" t="str">
        <f t="shared" si="36"/>
        <v>124</v>
      </c>
    </row>
    <row r="2281" spans="1:17" x14ac:dyDescent="0.25">
      <c r="A2281">
        <v>2379</v>
      </c>
      <c r="B2281">
        <v>80.991277000000011</v>
      </c>
      <c r="C2281" s="4">
        <v>1</v>
      </c>
      <c r="D2281">
        <v>75.927561000000011</v>
      </c>
      <c r="E2281" s="2">
        <v>2</v>
      </c>
      <c r="H2281">
        <v>67.39661000000001</v>
      </c>
      <c r="I2281" s="3">
        <v>4</v>
      </c>
      <c r="P2281">
        <v>3</v>
      </c>
      <c r="Q2281" t="str">
        <f t="shared" si="36"/>
        <v>124</v>
      </c>
    </row>
    <row r="2282" spans="1:17" x14ac:dyDescent="0.25">
      <c r="A2282">
        <v>2380</v>
      </c>
      <c r="B2282">
        <v>80.991277000000011</v>
      </c>
      <c r="C2282" s="4">
        <v>1</v>
      </c>
      <c r="H2282">
        <v>67.39661000000001</v>
      </c>
      <c r="I2282" s="3">
        <v>4</v>
      </c>
      <c r="P2282">
        <v>2</v>
      </c>
      <c r="Q2282" t="str">
        <f t="shared" si="36"/>
        <v>14</v>
      </c>
    </row>
    <row r="2283" spans="1:17" x14ac:dyDescent="0.25">
      <c r="A2283">
        <v>2381</v>
      </c>
      <c r="B2283">
        <v>80.991277000000011</v>
      </c>
      <c r="C2283" s="4">
        <v>1</v>
      </c>
      <c r="H2283">
        <v>67.39661000000001</v>
      </c>
      <c r="I2283" s="3">
        <v>4</v>
      </c>
      <c r="P2283">
        <v>2</v>
      </c>
      <c r="Q2283" t="str">
        <f t="shared" si="36"/>
        <v>14</v>
      </c>
    </row>
    <row r="2284" spans="1:17" x14ac:dyDescent="0.25">
      <c r="A2284">
        <v>2382</v>
      </c>
      <c r="B2284">
        <v>80.991277000000011</v>
      </c>
      <c r="C2284" s="4">
        <v>1</v>
      </c>
      <c r="F2284">
        <v>73.423048000000009</v>
      </c>
      <c r="G2284" s="5">
        <v>3</v>
      </c>
      <c r="H2284">
        <v>67.39661000000001</v>
      </c>
      <c r="I2284" s="3">
        <v>4</v>
      </c>
      <c r="P2284">
        <v>3</v>
      </c>
      <c r="Q2284" t="str">
        <f t="shared" si="36"/>
        <v>134</v>
      </c>
    </row>
    <row r="2285" spans="1:17" x14ac:dyDescent="0.25">
      <c r="A2285">
        <v>2383</v>
      </c>
      <c r="B2285">
        <v>80.991277000000011</v>
      </c>
      <c r="C2285" s="4">
        <v>1</v>
      </c>
      <c r="F2285">
        <v>73.427232000000004</v>
      </c>
      <c r="G2285" s="5">
        <v>3</v>
      </c>
      <c r="H2285">
        <v>67.39661000000001</v>
      </c>
      <c r="I2285" s="3">
        <v>4</v>
      </c>
      <c r="P2285">
        <v>3</v>
      </c>
      <c r="Q2285" t="str">
        <f t="shared" si="36"/>
        <v>134</v>
      </c>
    </row>
    <row r="2286" spans="1:17" x14ac:dyDescent="0.25">
      <c r="A2286">
        <v>2384</v>
      </c>
      <c r="B2286">
        <v>80.991277000000011</v>
      </c>
      <c r="C2286" s="4">
        <v>1</v>
      </c>
      <c r="F2286">
        <v>73.427232000000004</v>
      </c>
      <c r="G2286" s="5">
        <v>3</v>
      </c>
      <c r="H2286">
        <v>67.39661000000001</v>
      </c>
      <c r="I2286" s="3">
        <v>4</v>
      </c>
      <c r="P2286">
        <v>3</v>
      </c>
      <c r="Q2286" t="str">
        <f t="shared" si="36"/>
        <v>134</v>
      </c>
    </row>
    <row r="2287" spans="1:17" x14ac:dyDescent="0.25">
      <c r="A2287">
        <v>2385</v>
      </c>
      <c r="B2287">
        <v>80.991277000000011</v>
      </c>
      <c r="C2287" s="4">
        <v>1</v>
      </c>
      <c r="F2287">
        <v>73.427232000000004</v>
      </c>
      <c r="G2287" s="5">
        <v>3</v>
      </c>
      <c r="H2287">
        <v>67.39661000000001</v>
      </c>
      <c r="I2287" s="3">
        <v>4</v>
      </c>
      <c r="P2287">
        <v>3</v>
      </c>
      <c r="Q2287" t="str">
        <f t="shared" si="36"/>
        <v>134</v>
      </c>
    </row>
    <row r="2288" spans="1:17" x14ac:dyDescent="0.25">
      <c r="A2288">
        <v>2386</v>
      </c>
      <c r="B2288">
        <v>80.991277000000011</v>
      </c>
      <c r="C2288" s="4">
        <v>1</v>
      </c>
      <c r="F2288">
        <v>73.427232000000004</v>
      </c>
      <c r="G2288" s="5">
        <v>3</v>
      </c>
      <c r="H2288">
        <v>67.39661000000001</v>
      </c>
      <c r="I2288" s="3">
        <v>4</v>
      </c>
      <c r="P2288">
        <v>3</v>
      </c>
      <c r="Q2288" t="str">
        <f t="shared" si="36"/>
        <v>134</v>
      </c>
    </row>
    <row r="2289" spans="1:17" x14ac:dyDescent="0.25">
      <c r="A2289">
        <v>2387</v>
      </c>
      <c r="B2289">
        <v>80.991277000000011</v>
      </c>
      <c r="C2289" s="4">
        <v>1</v>
      </c>
      <c r="F2289">
        <v>73.427232000000004</v>
      </c>
      <c r="G2289" s="5">
        <v>3</v>
      </c>
      <c r="H2289">
        <v>67.356612000000013</v>
      </c>
      <c r="I2289" s="3">
        <v>4</v>
      </c>
      <c r="P2289">
        <v>3</v>
      </c>
      <c r="Q2289" t="str">
        <f t="shared" si="36"/>
        <v>134</v>
      </c>
    </row>
    <row r="2290" spans="1:17" x14ac:dyDescent="0.25">
      <c r="A2290">
        <v>2388</v>
      </c>
      <c r="B2290">
        <v>80.991277000000011</v>
      </c>
      <c r="C2290" s="4">
        <v>1</v>
      </c>
      <c r="F2290">
        <v>73.427232000000004</v>
      </c>
      <c r="G2290" s="5">
        <v>3</v>
      </c>
      <c r="H2290">
        <v>67.356612000000013</v>
      </c>
      <c r="I2290" s="3">
        <v>4</v>
      </c>
      <c r="P2290">
        <v>3</v>
      </c>
      <c r="Q2290" t="str">
        <f t="shared" si="36"/>
        <v>134</v>
      </c>
    </row>
    <row r="2291" spans="1:17" x14ac:dyDescent="0.25">
      <c r="A2291">
        <v>2389</v>
      </c>
      <c r="B2291">
        <v>80.991277000000011</v>
      </c>
      <c r="C2291" s="4">
        <v>1</v>
      </c>
      <c r="F2291">
        <v>73.427232000000004</v>
      </c>
      <c r="G2291" s="5">
        <v>3</v>
      </c>
      <c r="P2291">
        <v>2</v>
      </c>
      <c r="Q2291" t="str">
        <f t="shared" si="36"/>
        <v>13</v>
      </c>
    </row>
    <row r="2292" spans="1:17" x14ac:dyDescent="0.25">
      <c r="A2292">
        <v>2390</v>
      </c>
      <c r="B2292">
        <v>80.991277000000011</v>
      </c>
      <c r="C2292" s="4">
        <v>1</v>
      </c>
      <c r="F2292">
        <v>73.427232000000004</v>
      </c>
      <c r="G2292" s="5">
        <v>3</v>
      </c>
      <c r="P2292">
        <v>2</v>
      </c>
      <c r="Q2292" t="str">
        <f t="shared" si="36"/>
        <v>13</v>
      </c>
    </row>
    <row r="2293" spans="1:17" x14ac:dyDescent="0.25">
      <c r="A2293">
        <v>2391</v>
      </c>
      <c r="B2293">
        <v>80.952044000000001</v>
      </c>
      <c r="C2293" s="4">
        <v>1</v>
      </c>
      <c r="D2293">
        <v>87.170088000000007</v>
      </c>
      <c r="E2293" s="2">
        <v>2</v>
      </c>
      <c r="F2293">
        <v>73.427232000000004</v>
      </c>
      <c r="G2293" s="5">
        <v>3</v>
      </c>
      <c r="P2293">
        <v>3</v>
      </c>
      <c r="Q2293" t="str">
        <f t="shared" si="36"/>
        <v>123</v>
      </c>
    </row>
    <row r="2294" spans="1:17" x14ac:dyDescent="0.25">
      <c r="A2294">
        <v>2392</v>
      </c>
      <c r="B2294">
        <v>80.952044000000001</v>
      </c>
      <c r="C2294" s="4">
        <v>1</v>
      </c>
      <c r="D2294">
        <v>87.220545000000016</v>
      </c>
      <c r="E2294" s="2">
        <v>2</v>
      </c>
      <c r="F2294">
        <v>73.427232000000004</v>
      </c>
      <c r="G2294" s="5">
        <v>3</v>
      </c>
      <c r="P2294">
        <v>3</v>
      </c>
      <c r="Q2294" t="str">
        <f t="shared" si="36"/>
        <v>123</v>
      </c>
    </row>
    <row r="2295" spans="1:17" x14ac:dyDescent="0.25">
      <c r="A2295">
        <v>2393</v>
      </c>
      <c r="B2295">
        <v>80.952044000000001</v>
      </c>
      <c r="C2295" s="4">
        <v>1</v>
      </c>
      <c r="D2295">
        <v>87.220545000000016</v>
      </c>
      <c r="E2295" s="2">
        <v>2</v>
      </c>
      <c r="F2295">
        <v>73.427232000000004</v>
      </c>
      <c r="G2295" s="5">
        <v>3</v>
      </c>
      <c r="P2295">
        <v>3</v>
      </c>
      <c r="Q2295" t="str">
        <f t="shared" si="36"/>
        <v>123</v>
      </c>
    </row>
    <row r="2296" spans="1:17" x14ac:dyDescent="0.25">
      <c r="A2296">
        <v>2394</v>
      </c>
      <c r="D2296">
        <v>87.220545000000016</v>
      </c>
      <c r="E2296" s="2">
        <v>2</v>
      </c>
      <c r="F2296">
        <v>73.427232000000004</v>
      </c>
      <c r="G2296" s="5">
        <v>3</v>
      </c>
      <c r="P2296">
        <v>2</v>
      </c>
      <c r="Q2296" t="str">
        <f t="shared" si="36"/>
        <v>23</v>
      </c>
    </row>
    <row r="2297" spans="1:17" x14ac:dyDescent="0.25">
      <c r="A2297">
        <v>2395</v>
      </c>
      <c r="D2297">
        <v>87.220545000000016</v>
      </c>
      <c r="E2297" s="2">
        <v>2</v>
      </c>
      <c r="F2297">
        <v>73.427232000000004</v>
      </c>
      <c r="G2297" s="5">
        <v>3</v>
      </c>
      <c r="P2297">
        <v>2</v>
      </c>
      <c r="Q2297" t="str">
        <f t="shared" si="36"/>
        <v>23</v>
      </c>
    </row>
    <row r="2298" spans="1:17" x14ac:dyDescent="0.25">
      <c r="A2298">
        <v>2396</v>
      </c>
      <c r="D2298">
        <v>87.220545000000016</v>
      </c>
      <c r="E2298" s="2">
        <v>2</v>
      </c>
      <c r="F2298">
        <v>73.427232000000004</v>
      </c>
      <c r="G2298" s="5">
        <v>3</v>
      </c>
      <c r="P2298">
        <v>2</v>
      </c>
      <c r="Q2298" t="str">
        <f t="shared" si="36"/>
        <v>23</v>
      </c>
    </row>
    <row r="2299" spans="1:17" x14ac:dyDescent="0.25">
      <c r="A2299">
        <v>2397</v>
      </c>
      <c r="D2299">
        <v>87.220545000000016</v>
      </c>
      <c r="E2299" s="2">
        <v>2</v>
      </c>
      <c r="F2299">
        <v>73.427232000000004</v>
      </c>
      <c r="G2299" s="5">
        <v>3</v>
      </c>
      <c r="P2299">
        <v>2</v>
      </c>
      <c r="Q2299" t="str">
        <f t="shared" si="36"/>
        <v>23</v>
      </c>
    </row>
    <row r="2300" spans="1:17" x14ac:dyDescent="0.25">
      <c r="A2300">
        <v>2398</v>
      </c>
      <c r="D2300">
        <v>87.220545000000016</v>
      </c>
      <c r="E2300" s="2">
        <v>2</v>
      </c>
      <c r="F2300">
        <v>73.427232000000004</v>
      </c>
      <c r="G2300" s="5">
        <v>3</v>
      </c>
      <c r="P2300">
        <v>2</v>
      </c>
      <c r="Q2300" t="str">
        <f t="shared" si="36"/>
        <v>23</v>
      </c>
    </row>
    <row r="2301" spans="1:17" x14ac:dyDescent="0.25">
      <c r="A2301">
        <v>2399</v>
      </c>
      <c r="D2301">
        <v>87.220545000000016</v>
      </c>
      <c r="E2301" s="2">
        <v>2</v>
      </c>
      <c r="F2301">
        <v>73.427232000000004</v>
      </c>
      <c r="G2301" s="5">
        <v>3</v>
      </c>
      <c r="H2301">
        <v>79.810318000000009</v>
      </c>
      <c r="I2301" s="3">
        <v>4</v>
      </c>
      <c r="P2301">
        <v>3</v>
      </c>
      <c r="Q2301" t="str">
        <f t="shared" si="36"/>
        <v>234</v>
      </c>
    </row>
    <row r="2302" spans="1:17" x14ac:dyDescent="0.25">
      <c r="A2302">
        <v>2400</v>
      </c>
      <c r="D2302">
        <v>87.220545000000016</v>
      </c>
      <c r="E2302" s="2">
        <v>2</v>
      </c>
      <c r="F2302">
        <v>73.423048000000009</v>
      </c>
      <c r="G2302" s="5">
        <v>3</v>
      </c>
      <c r="H2302">
        <v>79.854193000000009</v>
      </c>
      <c r="I2302" s="3">
        <v>4</v>
      </c>
      <c r="P2302">
        <v>3</v>
      </c>
      <c r="Q2302" t="str">
        <f t="shared" si="36"/>
        <v>234</v>
      </c>
    </row>
    <row r="2303" spans="1:17" x14ac:dyDescent="0.25">
      <c r="A2303">
        <v>2401</v>
      </c>
      <c r="D2303">
        <v>87.220545000000016</v>
      </c>
      <c r="E2303" s="2">
        <v>2</v>
      </c>
      <c r="H2303">
        <v>79.854193000000009</v>
      </c>
      <c r="I2303" s="3">
        <v>4</v>
      </c>
      <c r="P2303">
        <v>2</v>
      </c>
      <c r="Q2303" t="str">
        <f t="shared" si="36"/>
        <v>24</v>
      </c>
    </row>
    <row r="2304" spans="1:17" x14ac:dyDescent="0.25">
      <c r="A2304">
        <v>2402</v>
      </c>
      <c r="D2304">
        <v>87.220545000000016</v>
      </c>
      <c r="E2304" s="2">
        <v>2</v>
      </c>
      <c r="H2304">
        <v>79.854193000000009</v>
      </c>
      <c r="I2304" s="3">
        <v>4</v>
      </c>
      <c r="P2304">
        <v>2</v>
      </c>
      <c r="Q2304" t="str">
        <f t="shared" si="36"/>
        <v>24</v>
      </c>
    </row>
    <row r="2305" spans="1:17" x14ac:dyDescent="0.25">
      <c r="A2305">
        <v>2403</v>
      </c>
      <c r="D2305">
        <v>87.220545000000016</v>
      </c>
      <c r="E2305" s="2">
        <v>2</v>
      </c>
      <c r="H2305">
        <v>79.854193000000009</v>
      </c>
      <c r="I2305" s="3">
        <v>4</v>
      </c>
      <c r="P2305">
        <v>2</v>
      </c>
      <c r="Q2305" t="str">
        <f t="shared" si="36"/>
        <v>24</v>
      </c>
    </row>
    <row r="2306" spans="1:17" x14ac:dyDescent="0.25">
      <c r="A2306">
        <v>2404</v>
      </c>
      <c r="B2306">
        <v>92.806069000000008</v>
      </c>
      <c r="C2306" s="4">
        <v>1</v>
      </c>
      <c r="D2306">
        <v>87.220545000000016</v>
      </c>
      <c r="E2306" s="2">
        <v>2</v>
      </c>
      <c r="H2306">
        <v>79.854193000000009</v>
      </c>
      <c r="I2306" s="3">
        <v>4</v>
      </c>
      <c r="P2306">
        <v>3</v>
      </c>
      <c r="Q2306" t="str">
        <f t="shared" ref="Q2306:Q2369" si="37">CONCATENATE(C2306,E2306,G2306,I2306)</f>
        <v>124</v>
      </c>
    </row>
    <row r="2307" spans="1:17" x14ac:dyDescent="0.25">
      <c r="A2307">
        <v>2405</v>
      </c>
      <c r="B2307">
        <v>92.757653000000005</v>
      </c>
      <c r="C2307" s="4">
        <v>1</v>
      </c>
      <c r="D2307">
        <v>87.170088000000007</v>
      </c>
      <c r="E2307" s="2">
        <v>2</v>
      </c>
      <c r="H2307">
        <v>79.854193000000009</v>
      </c>
      <c r="I2307" s="3">
        <v>4</v>
      </c>
      <c r="P2307">
        <v>3</v>
      </c>
      <c r="Q2307" t="str">
        <f t="shared" si="37"/>
        <v>124</v>
      </c>
    </row>
    <row r="2308" spans="1:17" x14ac:dyDescent="0.25">
      <c r="A2308">
        <v>2406</v>
      </c>
      <c r="B2308">
        <v>92.757653000000005</v>
      </c>
      <c r="C2308" s="4">
        <v>1</v>
      </c>
      <c r="H2308">
        <v>79.854193000000009</v>
      </c>
      <c r="I2308" s="3">
        <v>4</v>
      </c>
      <c r="P2308">
        <v>2</v>
      </c>
      <c r="Q2308" t="str">
        <f t="shared" si="37"/>
        <v>14</v>
      </c>
    </row>
    <row r="2309" spans="1:17" x14ac:dyDescent="0.25">
      <c r="A2309">
        <v>2407</v>
      </c>
      <c r="B2309">
        <v>92.757653000000005</v>
      </c>
      <c r="C2309" s="4">
        <v>1</v>
      </c>
      <c r="H2309">
        <v>79.854193000000009</v>
      </c>
      <c r="I2309" s="3">
        <v>4</v>
      </c>
      <c r="P2309">
        <v>2</v>
      </c>
      <c r="Q2309" t="str">
        <f t="shared" si="37"/>
        <v>14</v>
      </c>
    </row>
    <row r="2310" spans="1:17" x14ac:dyDescent="0.25">
      <c r="A2310">
        <v>2408</v>
      </c>
      <c r="B2310">
        <v>92.757653000000005</v>
      </c>
      <c r="C2310" s="4">
        <v>1</v>
      </c>
      <c r="H2310">
        <v>79.854193000000009</v>
      </c>
      <c r="I2310" s="3">
        <v>4</v>
      </c>
      <c r="P2310">
        <v>2</v>
      </c>
      <c r="Q2310" t="str">
        <f t="shared" si="37"/>
        <v>14</v>
      </c>
    </row>
    <row r="2311" spans="1:17" x14ac:dyDescent="0.25">
      <c r="A2311">
        <v>2409</v>
      </c>
      <c r="B2311">
        <v>92.757653000000005</v>
      </c>
      <c r="C2311" s="4">
        <v>1</v>
      </c>
      <c r="H2311">
        <v>79.854193000000009</v>
      </c>
      <c r="I2311" s="3">
        <v>4</v>
      </c>
      <c r="P2311">
        <v>2</v>
      </c>
      <c r="Q2311" t="str">
        <f t="shared" si="37"/>
        <v>14</v>
      </c>
    </row>
    <row r="2312" spans="1:17" x14ac:dyDescent="0.25">
      <c r="A2312">
        <v>2410</v>
      </c>
      <c r="B2312">
        <v>92.757653000000005</v>
      </c>
      <c r="C2312" s="4">
        <v>1</v>
      </c>
      <c r="H2312">
        <v>79.854193000000009</v>
      </c>
      <c r="I2312" s="3">
        <v>4</v>
      </c>
      <c r="P2312">
        <v>2</v>
      </c>
      <c r="Q2312" t="str">
        <f t="shared" si="37"/>
        <v>14</v>
      </c>
    </row>
    <row r="2313" spans="1:17" x14ac:dyDescent="0.25">
      <c r="A2313">
        <v>2411</v>
      </c>
      <c r="B2313">
        <v>92.757653000000005</v>
      </c>
      <c r="C2313" s="4">
        <v>1</v>
      </c>
      <c r="H2313">
        <v>79.854193000000009</v>
      </c>
      <c r="I2313" s="3">
        <v>4</v>
      </c>
      <c r="P2313">
        <v>2</v>
      </c>
      <c r="Q2313" t="str">
        <f t="shared" si="37"/>
        <v>14</v>
      </c>
    </row>
    <row r="2314" spans="1:17" x14ac:dyDescent="0.25">
      <c r="A2314">
        <v>2412</v>
      </c>
      <c r="B2314">
        <v>92.757653000000005</v>
      </c>
      <c r="C2314" s="4">
        <v>1</v>
      </c>
      <c r="H2314">
        <v>79.854193000000009</v>
      </c>
      <c r="I2314" s="3">
        <v>4</v>
      </c>
      <c r="P2314">
        <v>2</v>
      </c>
      <c r="Q2314" t="str">
        <f t="shared" si="37"/>
        <v>14</v>
      </c>
    </row>
    <row r="2315" spans="1:17" x14ac:dyDescent="0.25">
      <c r="A2315">
        <v>2413</v>
      </c>
      <c r="B2315">
        <v>92.757653000000005</v>
      </c>
      <c r="C2315" s="4">
        <v>1</v>
      </c>
      <c r="F2315">
        <v>85.991528000000002</v>
      </c>
      <c r="G2315" s="5">
        <v>3</v>
      </c>
      <c r="H2315">
        <v>79.810318000000009</v>
      </c>
      <c r="I2315" s="3">
        <v>4</v>
      </c>
      <c r="P2315">
        <v>3</v>
      </c>
      <c r="Q2315" t="str">
        <f t="shared" si="37"/>
        <v>134</v>
      </c>
    </row>
    <row r="2316" spans="1:17" x14ac:dyDescent="0.25">
      <c r="A2316">
        <v>2414</v>
      </c>
      <c r="B2316">
        <v>92.757653000000005</v>
      </c>
      <c r="C2316" s="4">
        <v>1</v>
      </c>
      <c r="F2316">
        <v>85.984587000000005</v>
      </c>
      <c r="G2316" s="5">
        <v>3</v>
      </c>
      <c r="H2316">
        <v>79.810318000000009</v>
      </c>
      <c r="I2316" s="3">
        <v>4</v>
      </c>
      <c r="P2316">
        <v>3</v>
      </c>
      <c r="Q2316" t="str">
        <f t="shared" si="37"/>
        <v>134</v>
      </c>
    </row>
    <row r="2317" spans="1:17" x14ac:dyDescent="0.25">
      <c r="A2317">
        <v>2415</v>
      </c>
      <c r="B2317">
        <v>92.757653000000005</v>
      </c>
      <c r="C2317" s="4">
        <v>1</v>
      </c>
      <c r="F2317">
        <v>85.984587000000005</v>
      </c>
      <c r="G2317" s="5">
        <v>3</v>
      </c>
      <c r="P2317">
        <v>2</v>
      </c>
      <c r="Q2317" t="str">
        <f t="shared" si="37"/>
        <v>13</v>
      </c>
    </row>
    <row r="2318" spans="1:17" x14ac:dyDescent="0.25">
      <c r="A2318">
        <v>2416</v>
      </c>
      <c r="B2318">
        <v>92.757653000000005</v>
      </c>
      <c r="C2318" s="4">
        <v>1</v>
      </c>
      <c r="D2318">
        <v>100.71453500000001</v>
      </c>
      <c r="E2318" s="2">
        <v>2</v>
      </c>
      <c r="F2318">
        <v>85.984587000000005</v>
      </c>
      <c r="G2318" s="5">
        <v>3</v>
      </c>
      <c r="P2318">
        <v>3</v>
      </c>
      <c r="Q2318" t="str">
        <f t="shared" si="37"/>
        <v>123</v>
      </c>
    </row>
    <row r="2319" spans="1:17" x14ac:dyDescent="0.25">
      <c r="A2319">
        <v>2417</v>
      </c>
      <c r="B2319">
        <v>92.806069000000008</v>
      </c>
      <c r="C2319" s="4">
        <v>1</v>
      </c>
      <c r="D2319">
        <v>100.76667500000001</v>
      </c>
      <c r="E2319" s="2">
        <v>2</v>
      </c>
      <c r="F2319">
        <v>85.984587000000005</v>
      </c>
      <c r="G2319" s="5">
        <v>3</v>
      </c>
      <c r="P2319">
        <v>3</v>
      </c>
      <c r="Q2319" t="str">
        <f t="shared" si="37"/>
        <v>123</v>
      </c>
    </row>
    <row r="2320" spans="1:17" x14ac:dyDescent="0.25">
      <c r="A2320">
        <v>2418</v>
      </c>
      <c r="D2320">
        <v>100.76667500000001</v>
      </c>
      <c r="E2320" s="2">
        <v>2</v>
      </c>
      <c r="F2320">
        <v>85.984587000000005</v>
      </c>
      <c r="G2320" s="5">
        <v>3</v>
      </c>
      <c r="P2320">
        <v>2</v>
      </c>
      <c r="Q2320" t="str">
        <f t="shared" si="37"/>
        <v>23</v>
      </c>
    </row>
    <row r="2321" spans="1:17" x14ac:dyDescent="0.25">
      <c r="A2321">
        <v>2419</v>
      </c>
      <c r="D2321">
        <v>100.76667500000001</v>
      </c>
      <c r="E2321" s="2">
        <v>2</v>
      </c>
      <c r="F2321">
        <v>85.984587000000005</v>
      </c>
      <c r="G2321" s="5">
        <v>3</v>
      </c>
      <c r="P2321">
        <v>2</v>
      </c>
      <c r="Q2321" t="str">
        <f t="shared" si="37"/>
        <v>23</v>
      </c>
    </row>
    <row r="2322" spans="1:17" x14ac:dyDescent="0.25">
      <c r="A2322">
        <v>2420</v>
      </c>
      <c r="D2322">
        <v>100.76667500000001</v>
      </c>
      <c r="E2322" s="2">
        <v>2</v>
      </c>
      <c r="F2322">
        <v>85.984587000000005</v>
      </c>
      <c r="G2322" s="5">
        <v>3</v>
      </c>
      <c r="P2322">
        <v>2</v>
      </c>
      <c r="Q2322" t="str">
        <f t="shared" si="37"/>
        <v>23</v>
      </c>
    </row>
    <row r="2323" spans="1:17" x14ac:dyDescent="0.25">
      <c r="A2323">
        <v>2421</v>
      </c>
      <c r="D2323">
        <v>100.76667500000001</v>
      </c>
      <c r="E2323" s="2">
        <v>2</v>
      </c>
      <c r="F2323">
        <v>85.984587000000005</v>
      </c>
      <c r="G2323" s="5">
        <v>3</v>
      </c>
      <c r="P2323">
        <v>2</v>
      </c>
      <c r="Q2323" t="str">
        <f t="shared" si="37"/>
        <v>23</v>
      </c>
    </row>
    <row r="2324" spans="1:17" x14ac:dyDescent="0.25">
      <c r="A2324">
        <v>2422</v>
      </c>
      <c r="D2324">
        <v>100.76667500000001</v>
      </c>
      <c r="E2324" s="2">
        <v>2</v>
      </c>
      <c r="F2324">
        <v>85.984587000000005</v>
      </c>
      <c r="G2324" s="5">
        <v>3</v>
      </c>
      <c r="P2324">
        <v>2</v>
      </c>
      <c r="Q2324" t="str">
        <f t="shared" si="37"/>
        <v>23</v>
      </c>
    </row>
    <row r="2325" spans="1:17" x14ac:dyDescent="0.25">
      <c r="A2325">
        <v>2423</v>
      </c>
      <c r="D2325">
        <v>100.76667500000001</v>
      </c>
      <c r="E2325" s="2">
        <v>2</v>
      </c>
      <c r="F2325">
        <v>85.984587000000005</v>
      </c>
      <c r="G2325" s="5">
        <v>3</v>
      </c>
      <c r="P2325">
        <v>2</v>
      </c>
      <c r="Q2325" t="str">
        <f t="shared" si="37"/>
        <v>23</v>
      </c>
    </row>
    <row r="2326" spans="1:17" x14ac:dyDescent="0.25">
      <c r="A2326">
        <v>2424</v>
      </c>
      <c r="D2326">
        <v>100.76667500000001</v>
      </c>
      <c r="E2326" s="2">
        <v>2</v>
      </c>
      <c r="F2326">
        <v>85.984587000000005</v>
      </c>
      <c r="G2326" s="5">
        <v>3</v>
      </c>
      <c r="P2326">
        <v>2</v>
      </c>
      <c r="Q2326" t="str">
        <f t="shared" si="37"/>
        <v>23</v>
      </c>
    </row>
    <row r="2327" spans="1:17" x14ac:dyDescent="0.25">
      <c r="A2327">
        <v>2425</v>
      </c>
      <c r="D2327">
        <v>100.76667500000001</v>
      </c>
      <c r="E2327" s="2">
        <v>2</v>
      </c>
      <c r="F2327">
        <v>85.984587000000005</v>
      </c>
      <c r="G2327" s="5">
        <v>3</v>
      </c>
      <c r="P2327">
        <v>2</v>
      </c>
      <c r="Q2327" t="str">
        <f t="shared" si="37"/>
        <v>23</v>
      </c>
    </row>
    <row r="2328" spans="1:17" x14ac:dyDescent="0.25">
      <c r="A2328">
        <v>2426</v>
      </c>
      <c r="D2328">
        <v>100.76667500000001</v>
      </c>
      <c r="E2328" s="2">
        <v>2</v>
      </c>
      <c r="F2328">
        <v>85.984587000000005</v>
      </c>
      <c r="G2328" s="5">
        <v>3</v>
      </c>
      <c r="P2328">
        <v>2</v>
      </c>
      <c r="Q2328" t="str">
        <f t="shared" si="37"/>
        <v>23</v>
      </c>
    </row>
    <row r="2329" spans="1:17" x14ac:dyDescent="0.25">
      <c r="A2329">
        <v>2427</v>
      </c>
      <c r="D2329">
        <v>100.76667500000001</v>
      </c>
      <c r="E2329" s="2">
        <v>2</v>
      </c>
      <c r="F2329">
        <v>85.991528000000002</v>
      </c>
      <c r="G2329" s="5">
        <v>3</v>
      </c>
      <c r="P2329">
        <v>2</v>
      </c>
      <c r="Q2329" t="str">
        <f t="shared" si="37"/>
        <v>23</v>
      </c>
    </row>
    <row r="2330" spans="1:17" x14ac:dyDescent="0.25">
      <c r="A2330">
        <v>2428</v>
      </c>
      <c r="B2330">
        <v>107.24848200000001</v>
      </c>
      <c r="C2330" s="4">
        <v>1</v>
      </c>
      <c r="D2330">
        <v>100.76667500000001</v>
      </c>
      <c r="E2330" s="2">
        <v>2</v>
      </c>
      <c r="F2330">
        <v>85.991528000000002</v>
      </c>
      <c r="G2330" s="5">
        <v>3</v>
      </c>
      <c r="P2330">
        <v>3</v>
      </c>
      <c r="Q2330" t="str">
        <f t="shared" si="37"/>
        <v>123</v>
      </c>
    </row>
    <row r="2331" spans="1:17" x14ac:dyDescent="0.25">
      <c r="A2331">
        <v>2429</v>
      </c>
      <c r="B2331">
        <v>107.243123</v>
      </c>
      <c r="C2331" s="4">
        <v>1</v>
      </c>
      <c r="D2331">
        <v>100.76667500000001</v>
      </c>
      <c r="E2331" s="2">
        <v>2</v>
      </c>
      <c r="H2331">
        <v>94.644646000000009</v>
      </c>
      <c r="I2331" s="3">
        <v>4</v>
      </c>
      <c r="P2331">
        <v>3</v>
      </c>
      <c r="Q2331" t="str">
        <f t="shared" si="37"/>
        <v>124</v>
      </c>
    </row>
    <row r="2332" spans="1:17" x14ac:dyDescent="0.25">
      <c r="A2332">
        <v>2430</v>
      </c>
      <c r="B2332">
        <v>107.243123</v>
      </c>
      <c r="C2332" s="4">
        <v>1</v>
      </c>
      <c r="D2332">
        <v>100.71453500000001</v>
      </c>
      <c r="E2332" s="2">
        <v>2</v>
      </c>
      <c r="H2332">
        <v>94.636330000000015</v>
      </c>
      <c r="I2332" s="3">
        <v>4</v>
      </c>
      <c r="P2332">
        <v>3</v>
      </c>
      <c r="Q2332" t="str">
        <f t="shared" si="37"/>
        <v>124</v>
      </c>
    </row>
    <row r="2333" spans="1:17" x14ac:dyDescent="0.25">
      <c r="A2333">
        <v>2431</v>
      </c>
      <c r="B2333">
        <v>107.243123</v>
      </c>
      <c r="C2333" s="4">
        <v>1</v>
      </c>
      <c r="H2333">
        <v>94.636330000000015</v>
      </c>
      <c r="I2333" s="3">
        <v>4</v>
      </c>
      <c r="P2333">
        <v>2</v>
      </c>
      <c r="Q2333" t="str">
        <f t="shared" si="37"/>
        <v>14</v>
      </c>
    </row>
    <row r="2334" spans="1:17" x14ac:dyDescent="0.25">
      <c r="A2334">
        <v>2432</v>
      </c>
      <c r="B2334">
        <v>107.243123</v>
      </c>
      <c r="C2334" s="4">
        <v>1</v>
      </c>
      <c r="H2334">
        <v>94.636330000000015</v>
      </c>
      <c r="I2334" s="3">
        <v>4</v>
      </c>
      <c r="P2334">
        <v>2</v>
      </c>
      <c r="Q2334" t="str">
        <f t="shared" si="37"/>
        <v>14</v>
      </c>
    </row>
    <row r="2335" spans="1:17" x14ac:dyDescent="0.25">
      <c r="A2335">
        <v>2433</v>
      </c>
      <c r="B2335">
        <v>107.243123</v>
      </c>
      <c r="C2335" s="4">
        <v>1</v>
      </c>
      <c r="H2335">
        <v>94.636330000000015</v>
      </c>
      <c r="I2335" s="3">
        <v>4</v>
      </c>
      <c r="P2335">
        <v>2</v>
      </c>
      <c r="Q2335" t="str">
        <f t="shared" si="37"/>
        <v>14</v>
      </c>
    </row>
    <row r="2336" spans="1:17" x14ac:dyDescent="0.25">
      <c r="A2336">
        <v>2434</v>
      </c>
      <c r="B2336">
        <v>107.243123</v>
      </c>
      <c r="C2336" s="4">
        <v>1</v>
      </c>
      <c r="H2336">
        <v>94.636330000000015</v>
      </c>
      <c r="I2336" s="3">
        <v>4</v>
      </c>
      <c r="P2336">
        <v>2</v>
      </c>
      <c r="Q2336" t="str">
        <f t="shared" si="37"/>
        <v>14</v>
      </c>
    </row>
    <row r="2337" spans="1:17" x14ac:dyDescent="0.25">
      <c r="A2337">
        <v>2435</v>
      </c>
      <c r="B2337">
        <v>107.243123</v>
      </c>
      <c r="C2337" s="4">
        <v>1</v>
      </c>
      <c r="H2337">
        <v>94.636330000000015</v>
      </c>
      <c r="I2337" s="3">
        <v>4</v>
      </c>
      <c r="P2337">
        <v>2</v>
      </c>
      <c r="Q2337" t="str">
        <f t="shared" si="37"/>
        <v>14</v>
      </c>
    </row>
    <row r="2338" spans="1:17" x14ac:dyDescent="0.25">
      <c r="A2338">
        <v>2436</v>
      </c>
      <c r="B2338">
        <v>107.243123</v>
      </c>
      <c r="C2338" s="4">
        <v>1</v>
      </c>
      <c r="H2338">
        <v>94.636330000000015</v>
      </c>
      <c r="I2338" s="3">
        <v>4</v>
      </c>
      <c r="P2338">
        <v>2</v>
      </c>
      <c r="Q2338" t="str">
        <f t="shared" si="37"/>
        <v>14</v>
      </c>
    </row>
    <row r="2339" spans="1:17" x14ac:dyDescent="0.25">
      <c r="A2339">
        <v>2437</v>
      </c>
      <c r="B2339">
        <v>107.243123</v>
      </c>
      <c r="C2339" s="4">
        <v>1</v>
      </c>
      <c r="H2339">
        <v>94.636330000000015</v>
      </c>
      <c r="I2339" s="3">
        <v>4</v>
      </c>
      <c r="P2339">
        <v>2</v>
      </c>
      <c r="Q2339" t="str">
        <f t="shared" si="37"/>
        <v>14</v>
      </c>
    </row>
    <row r="2340" spans="1:17" x14ac:dyDescent="0.25">
      <c r="A2340">
        <v>2438</v>
      </c>
      <c r="B2340">
        <v>107.243123</v>
      </c>
      <c r="C2340" s="4">
        <v>1</v>
      </c>
      <c r="H2340">
        <v>94.636330000000015</v>
      </c>
      <c r="I2340" s="3">
        <v>4</v>
      </c>
      <c r="P2340">
        <v>2</v>
      </c>
      <c r="Q2340" t="str">
        <f t="shared" si="37"/>
        <v>14</v>
      </c>
    </row>
    <row r="2341" spans="1:17" x14ac:dyDescent="0.25">
      <c r="A2341">
        <v>2439</v>
      </c>
      <c r="B2341">
        <v>107.243123</v>
      </c>
      <c r="C2341" s="4">
        <v>1</v>
      </c>
      <c r="H2341">
        <v>94.636330000000015</v>
      </c>
      <c r="I2341" s="3">
        <v>4</v>
      </c>
      <c r="P2341">
        <v>2</v>
      </c>
      <c r="Q2341" t="str">
        <f t="shared" si="37"/>
        <v>14</v>
      </c>
    </row>
    <row r="2342" spans="1:17" x14ac:dyDescent="0.25">
      <c r="A2342">
        <v>2440</v>
      </c>
      <c r="B2342">
        <v>107.243123</v>
      </c>
      <c r="C2342" s="4">
        <v>1</v>
      </c>
      <c r="H2342">
        <v>94.636330000000015</v>
      </c>
      <c r="I2342" s="3">
        <v>4</v>
      </c>
      <c r="P2342">
        <v>2</v>
      </c>
      <c r="Q2342" t="str">
        <f t="shared" si="37"/>
        <v>14</v>
      </c>
    </row>
    <row r="2343" spans="1:17" x14ac:dyDescent="0.25">
      <c r="A2343">
        <v>2441</v>
      </c>
      <c r="B2343">
        <v>107.24848200000001</v>
      </c>
      <c r="C2343" s="4">
        <v>1</v>
      </c>
      <c r="D2343">
        <v>116.27045900000002</v>
      </c>
      <c r="E2343" s="2">
        <v>2</v>
      </c>
      <c r="H2343">
        <v>94.644646000000009</v>
      </c>
      <c r="I2343" s="3">
        <v>4</v>
      </c>
      <c r="P2343">
        <v>3</v>
      </c>
      <c r="Q2343" t="str">
        <f t="shared" si="37"/>
        <v>124</v>
      </c>
    </row>
    <row r="2344" spans="1:17" x14ac:dyDescent="0.25">
      <c r="A2344">
        <v>2442</v>
      </c>
      <c r="B2344">
        <v>107.24848200000001</v>
      </c>
      <c r="C2344" s="4">
        <v>1</v>
      </c>
      <c r="D2344">
        <v>116.290356</v>
      </c>
      <c r="E2344" s="2">
        <v>2</v>
      </c>
      <c r="F2344">
        <v>103.170224</v>
      </c>
      <c r="G2344" s="5">
        <v>3</v>
      </c>
      <c r="H2344">
        <v>94.644646000000009</v>
      </c>
      <c r="I2344" s="3">
        <v>4</v>
      </c>
      <c r="P2344">
        <v>4</v>
      </c>
      <c r="Q2344" t="str">
        <f t="shared" si="37"/>
        <v>1234</v>
      </c>
    </row>
    <row r="2345" spans="1:17" x14ac:dyDescent="0.25">
      <c r="A2345">
        <v>2443</v>
      </c>
      <c r="D2345">
        <v>116.290356</v>
      </c>
      <c r="E2345" s="2">
        <v>2</v>
      </c>
      <c r="F2345">
        <v>103.13971800000002</v>
      </c>
      <c r="G2345" s="5">
        <v>3</v>
      </c>
      <c r="P2345">
        <v>2</v>
      </c>
      <c r="Q2345" t="str">
        <f t="shared" si="37"/>
        <v>23</v>
      </c>
    </row>
    <row r="2346" spans="1:17" x14ac:dyDescent="0.25">
      <c r="A2346">
        <v>2444</v>
      </c>
      <c r="D2346">
        <v>116.290356</v>
      </c>
      <c r="E2346" s="2">
        <v>2</v>
      </c>
      <c r="F2346">
        <v>103.13971800000002</v>
      </c>
      <c r="G2346" s="5">
        <v>3</v>
      </c>
      <c r="P2346">
        <v>2</v>
      </c>
      <c r="Q2346" t="str">
        <f t="shared" si="37"/>
        <v>23</v>
      </c>
    </row>
    <row r="2347" spans="1:17" x14ac:dyDescent="0.25">
      <c r="A2347">
        <v>2445</v>
      </c>
      <c r="D2347">
        <v>116.290356</v>
      </c>
      <c r="E2347" s="2">
        <v>2</v>
      </c>
      <c r="F2347">
        <v>103.13971800000002</v>
      </c>
      <c r="G2347" s="5">
        <v>3</v>
      </c>
      <c r="P2347">
        <v>2</v>
      </c>
      <c r="Q2347" t="str">
        <f t="shared" si="37"/>
        <v>23</v>
      </c>
    </row>
    <row r="2348" spans="1:17" x14ac:dyDescent="0.25">
      <c r="A2348">
        <v>2446</v>
      </c>
      <c r="D2348">
        <v>116.290356</v>
      </c>
      <c r="E2348" s="2">
        <v>2</v>
      </c>
      <c r="F2348">
        <v>103.13971800000002</v>
      </c>
      <c r="G2348" s="5">
        <v>3</v>
      </c>
      <c r="P2348">
        <v>2</v>
      </c>
      <c r="Q2348" t="str">
        <f t="shared" si="37"/>
        <v>23</v>
      </c>
    </row>
    <row r="2349" spans="1:17" x14ac:dyDescent="0.25">
      <c r="A2349">
        <v>2447</v>
      </c>
      <c r="D2349">
        <v>116.290356</v>
      </c>
      <c r="E2349" s="2">
        <v>2</v>
      </c>
      <c r="F2349">
        <v>103.13971800000002</v>
      </c>
      <c r="G2349" s="5">
        <v>3</v>
      </c>
      <c r="P2349">
        <v>2</v>
      </c>
      <c r="Q2349" t="str">
        <f t="shared" si="37"/>
        <v>23</v>
      </c>
    </row>
    <row r="2350" spans="1:17" x14ac:dyDescent="0.25">
      <c r="A2350">
        <v>2448</v>
      </c>
      <c r="D2350">
        <v>116.290356</v>
      </c>
      <c r="E2350" s="2">
        <v>2</v>
      </c>
      <c r="F2350">
        <v>103.13971800000002</v>
      </c>
      <c r="G2350" s="5">
        <v>3</v>
      </c>
      <c r="P2350">
        <v>2</v>
      </c>
      <c r="Q2350" t="str">
        <f t="shared" si="37"/>
        <v>23</v>
      </c>
    </row>
    <row r="2351" spans="1:17" x14ac:dyDescent="0.25">
      <c r="A2351">
        <v>2449</v>
      </c>
      <c r="D2351">
        <v>116.290356</v>
      </c>
      <c r="E2351" s="2">
        <v>2</v>
      </c>
      <c r="F2351">
        <v>103.13971800000002</v>
      </c>
      <c r="G2351" s="5">
        <v>3</v>
      </c>
      <c r="P2351">
        <v>2</v>
      </c>
      <c r="Q2351" t="str">
        <f t="shared" si="37"/>
        <v>23</v>
      </c>
    </row>
    <row r="2352" spans="1:17" x14ac:dyDescent="0.25">
      <c r="A2352">
        <v>2450</v>
      </c>
      <c r="D2352">
        <v>116.290356</v>
      </c>
      <c r="E2352" s="2">
        <v>2</v>
      </c>
      <c r="F2352">
        <v>103.13971800000002</v>
      </c>
      <c r="G2352" s="5">
        <v>3</v>
      </c>
      <c r="P2352">
        <v>2</v>
      </c>
      <c r="Q2352" t="str">
        <f t="shared" si="37"/>
        <v>23</v>
      </c>
    </row>
    <row r="2353" spans="1:17" x14ac:dyDescent="0.25">
      <c r="A2353">
        <v>2451</v>
      </c>
      <c r="D2353">
        <v>116.290356</v>
      </c>
      <c r="E2353" s="2">
        <v>2</v>
      </c>
      <c r="F2353">
        <v>103.13971800000002</v>
      </c>
      <c r="G2353" s="5">
        <v>3</v>
      </c>
      <c r="P2353">
        <v>2</v>
      </c>
      <c r="Q2353" t="str">
        <f t="shared" si="37"/>
        <v>23</v>
      </c>
    </row>
    <row r="2354" spans="1:17" x14ac:dyDescent="0.25">
      <c r="A2354">
        <v>2452</v>
      </c>
      <c r="D2354">
        <v>116.290356</v>
      </c>
      <c r="E2354" s="2">
        <v>2</v>
      </c>
      <c r="F2354">
        <v>103.13971800000002</v>
      </c>
      <c r="G2354" s="5">
        <v>3</v>
      </c>
      <c r="P2354">
        <v>2</v>
      </c>
      <c r="Q2354" t="str">
        <f t="shared" si="37"/>
        <v>23</v>
      </c>
    </row>
    <row r="2355" spans="1:17" x14ac:dyDescent="0.25">
      <c r="A2355">
        <v>2453</v>
      </c>
      <c r="B2355">
        <v>123.697934</v>
      </c>
      <c r="C2355" s="4">
        <v>1</v>
      </c>
      <c r="D2355">
        <v>116.290356</v>
      </c>
      <c r="E2355" s="2">
        <v>2</v>
      </c>
      <c r="F2355">
        <v>103.13971800000002</v>
      </c>
      <c r="G2355" s="5">
        <v>3</v>
      </c>
      <c r="P2355">
        <v>3</v>
      </c>
      <c r="Q2355" t="str">
        <f t="shared" si="37"/>
        <v>123</v>
      </c>
    </row>
    <row r="2356" spans="1:17" x14ac:dyDescent="0.25">
      <c r="A2356">
        <v>2454</v>
      </c>
      <c r="B2356">
        <v>123.70613900000001</v>
      </c>
      <c r="C2356" s="4">
        <v>1</v>
      </c>
      <c r="D2356">
        <v>116.290356</v>
      </c>
      <c r="E2356" s="2">
        <v>2</v>
      </c>
      <c r="F2356">
        <v>103.13971800000002</v>
      </c>
      <c r="G2356" s="5">
        <v>3</v>
      </c>
      <c r="P2356">
        <v>3</v>
      </c>
      <c r="Q2356" t="str">
        <f t="shared" si="37"/>
        <v>123</v>
      </c>
    </row>
    <row r="2357" spans="1:17" x14ac:dyDescent="0.25">
      <c r="A2357">
        <v>2455</v>
      </c>
      <c r="B2357">
        <v>123.70613900000001</v>
      </c>
      <c r="C2357" s="4">
        <v>1</v>
      </c>
      <c r="D2357">
        <v>116.27045900000002</v>
      </c>
      <c r="E2357" s="2">
        <v>2</v>
      </c>
      <c r="F2357">
        <v>103.170224</v>
      </c>
      <c r="G2357" s="5">
        <v>3</v>
      </c>
      <c r="H2357">
        <v>111.59228200000001</v>
      </c>
      <c r="I2357" s="3">
        <v>4</v>
      </c>
      <c r="P2357">
        <v>4</v>
      </c>
      <c r="Q2357" t="str">
        <f t="shared" si="37"/>
        <v>1234</v>
      </c>
    </row>
    <row r="2358" spans="1:17" x14ac:dyDescent="0.25">
      <c r="A2358">
        <v>2456</v>
      </c>
      <c r="B2358">
        <v>123.70613900000001</v>
      </c>
      <c r="C2358" s="4">
        <v>1</v>
      </c>
      <c r="H2358">
        <v>111.59371200000001</v>
      </c>
      <c r="I2358" s="3">
        <v>4</v>
      </c>
      <c r="P2358">
        <v>2</v>
      </c>
      <c r="Q2358" t="str">
        <f t="shared" si="37"/>
        <v>14</v>
      </c>
    </row>
    <row r="2359" spans="1:17" x14ac:dyDescent="0.25">
      <c r="A2359">
        <v>2457</v>
      </c>
      <c r="B2359">
        <v>123.70613900000001</v>
      </c>
      <c r="C2359" s="4">
        <v>1</v>
      </c>
      <c r="H2359">
        <v>111.59371200000001</v>
      </c>
      <c r="I2359" s="3">
        <v>4</v>
      </c>
      <c r="P2359">
        <v>2</v>
      </c>
      <c r="Q2359" t="str">
        <f t="shared" si="37"/>
        <v>14</v>
      </c>
    </row>
    <row r="2360" spans="1:17" x14ac:dyDescent="0.25">
      <c r="A2360">
        <v>2458</v>
      </c>
      <c r="B2360">
        <v>123.70613900000001</v>
      </c>
      <c r="C2360" s="4">
        <v>1</v>
      </c>
      <c r="H2360">
        <v>111.59371200000001</v>
      </c>
      <c r="I2360" s="3">
        <v>4</v>
      </c>
      <c r="P2360">
        <v>2</v>
      </c>
      <c r="Q2360" t="str">
        <f t="shared" si="37"/>
        <v>14</v>
      </c>
    </row>
    <row r="2361" spans="1:17" x14ac:dyDescent="0.25">
      <c r="A2361">
        <v>2459</v>
      </c>
      <c r="B2361">
        <v>123.70613900000001</v>
      </c>
      <c r="C2361" s="4">
        <v>1</v>
      </c>
      <c r="H2361">
        <v>111.59371200000001</v>
      </c>
      <c r="I2361" s="3">
        <v>4</v>
      </c>
      <c r="P2361">
        <v>2</v>
      </c>
      <c r="Q2361" t="str">
        <f t="shared" si="37"/>
        <v>14</v>
      </c>
    </row>
    <row r="2362" spans="1:17" x14ac:dyDescent="0.25">
      <c r="A2362">
        <v>2460</v>
      </c>
      <c r="B2362">
        <v>123.70613900000001</v>
      </c>
      <c r="C2362" s="4">
        <v>1</v>
      </c>
      <c r="H2362">
        <v>111.59371200000001</v>
      </c>
      <c r="I2362" s="3">
        <v>4</v>
      </c>
      <c r="P2362">
        <v>2</v>
      </c>
      <c r="Q2362" t="str">
        <f t="shared" si="37"/>
        <v>14</v>
      </c>
    </row>
    <row r="2363" spans="1:17" x14ac:dyDescent="0.25">
      <c r="A2363">
        <v>2461</v>
      </c>
      <c r="B2363">
        <v>123.70613900000001</v>
      </c>
      <c r="C2363" s="4">
        <v>1</v>
      </c>
      <c r="H2363">
        <v>111.59371200000001</v>
      </c>
      <c r="I2363" s="3">
        <v>4</v>
      </c>
      <c r="P2363">
        <v>2</v>
      </c>
      <c r="Q2363" t="str">
        <f t="shared" si="37"/>
        <v>14</v>
      </c>
    </row>
    <row r="2364" spans="1:17" x14ac:dyDescent="0.25">
      <c r="A2364">
        <v>2462</v>
      </c>
      <c r="B2364">
        <v>123.70613900000001</v>
      </c>
      <c r="C2364" s="4">
        <v>1</v>
      </c>
      <c r="H2364">
        <v>111.59371200000001</v>
      </c>
      <c r="I2364" s="3">
        <v>4</v>
      </c>
      <c r="P2364">
        <v>2</v>
      </c>
      <c r="Q2364" t="str">
        <f t="shared" si="37"/>
        <v>14</v>
      </c>
    </row>
    <row r="2365" spans="1:17" x14ac:dyDescent="0.25">
      <c r="A2365">
        <v>2463</v>
      </c>
      <c r="B2365">
        <v>123.70613900000001</v>
      </c>
      <c r="C2365" s="4">
        <v>1</v>
      </c>
      <c r="H2365">
        <v>111.59371200000001</v>
      </c>
      <c r="I2365" s="3">
        <v>4</v>
      </c>
      <c r="P2365">
        <v>2</v>
      </c>
      <c r="Q2365" t="str">
        <f t="shared" si="37"/>
        <v>14</v>
      </c>
    </row>
    <row r="2366" spans="1:17" x14ac:dyDescent="0.25">
      <c r="A2366">
        <v>2464</v>
      </c>
      <c r="B2366">
        <v>123.70613900000001</v>
      </c>
      <c r="C2366" s="4">
        <v>1</v>
      </c>
      <c r="H2366">
        <v>111.59371200000001</v>
      </c>
      <c r="I2366" s="3">
        <v>4</v>
      </c>
      <c r="P2366">
        <v>2</v>
      </c>
      <c r="Q2366" t="str">
        <f t="shared" si="37"/>
        <v>14</v>
      </c>
    </row>
    <row r="2367" spans="1:17" x14ac:dyDescent="0.25">
      <c r="A2367">
        <v>2465</v>
      </c>
      <c r="B2367">
        <v>123.70613900000001</v>
      </c>
      <c r="C2367" s="4">
        <v>1</v>
      </c>
      <c r="H2367">
        <v>111.59371200000001</v>
      </c>
      <c r="I2367" s="3">
        <v>4</v>
      </c>
      <c r="P2367">
        <v>2</v>
      </c>
      <c r="Q2367" t="str">
        <f t="shared" si="37"/>
        <v>14</v>
      </c>
    </row>
    <row r="2368" spans="1:17" x14ac:dyDescent="0.25">
      <c r="A2368">
        <v>2466</v>
      </c>
      <c r="B2368">
        <v>123.697934</v>
      </c>
      <c r="C2368" s="4">
        <v>1</v>
      </c>
      <c r="D2368">
        <v>131.629456</v>
      </c>
      <c r="E2368" s="2">
        <v>2</v>
      </c>
      <c r="H2368">
        <v>111.59371200000001</v>
      </c>
      <c r="I2368" s="3">
        <v>4</v>
      </c>
      <c r="P2368">
        <v>3</v>
      </c>
      <c r="Q2368" t="str">
        <f t="shared" si="37"/>
        <v>124</v>
      </c>
    </row>
    <row r="2369" spans="1:17" x14ac:dyDescent="0.25">
      <c r="A2369">
        <v>2467</v>
      </c>
      <c r="D2369">
        <v>131.61629200000002</v>
      </c>
      <c r="E2369" s="2">
        <v>2</v>
      </c>
      <c r="H2369">
        <v>111.59371200000001</v>
      </c>
      <c r="I2369" s="3">
        <v>4</v>
      </c>
      <c r="P2369">
        <v>2</v>
      </c>
      <c r="Q2369" t="str">
        <f t="shared" si="37"/>
        <v>24</v>
      </c>
    </row>
    <row r="2370" spans="1:17" x14ac:dyDescent="0.25">
      <c r="A2370">
        <v>2468</v>
      </c>
      <c r="D2370">
        <v>131.61629200000002</v>
      </c>
      <c r="E2370" s="2">
        <v>2</v>
      </c>
      <c r="H2370">
        <v>111.59228200000001</v>
      </c>
      <c r="I2370" s="3">
        <v>4</v>
      </c>
      <c r="P2370">
        <v>2</v>
      </c>
      <c r="Q2370" t="str">
        <f t="shared" ref="Q2370:Q2433" si="38">CONCATENATE(C2370,E2370,G2370,I2370)</f>
        <v>24</v>
      </c>
    </row>
    <row r="2371" spans="1:17" x14ac:dyDescent="0.25">
      <c r="A2371">
        <v>2469</v>
      </c>
      <c r="D2371">
        <v>131.61629200000002</v>
      </c>
      <c r="E2371" s="2">
        <v>2</v>
      </c>
      <c r="F2371">
        <v>120.83456100000001</v>
      </c>
      <c r="G2371" s="5">
        <v>3</v>
      </c>
      <c r="P2371">
        <v>2</v>
      </c>
      <c r="Q2371" t="str">
        <f t="shared" si="38"/>
        <v>23</v>
      </c>
    </row>
    <row r="2372" spans="1:17" x14ac:dyDescent="0.25">
      <c r="A2372">
        <v>2470</v>
      </c>
      <c r="D2372">
        <v>131.61629200000002</v>
      </c>
      <c r="E2372" s="2">
        <v>2</v>
      </c>
      <c r="F2372">
        <v>120.888127</v>
      </c>
      <c r="G2372" s="5">
        <v>3</v>
      </c>
      <c r="P2372">
        <v>2</v>
      </c>
      <c r="Q2372" t="str">
        <f t="shared" si="38"/>
        <v>23</v>
      </c>
    </row>
    <row r="2373" spans="1:17" x14ac:dyDescent="0.25">
      <c r="A2373">
        <v>2471</v>
      </c>
      <c r="D2373">
        <v>131.61629200000002</v>
      </c>
      <c r="E2373" s="2">
        <v>2</v>
      </c>
      <c r="F2373">
        <v>120.888127</v>
      </c>
      <c r="G2373" s="5">
        <v>3</v>
      </c>
      <c r="P2373">
        <v>2</v>
      </c>
      <c r="Q2373" t="str">
        <f t="shared" si="38"/>
        <v>23</v>
      </c>
    </row>
    <row r="2374" spans="1:17" x14ac:dyDescent="0.25">
      <c r="A2374">
        <v>2472</v>
      </c>
      <c r="D2374">
        <v>131.61629200000002</v>
      </c>
      <c r="E2374" s="2">
        <v>2</v>
      </c>
      <c r="F2374">
        <v>120.888127</v>
      </c>
      <c r="G2374" s="5">
        <v>3</v>
      </c>
      <c r="P2374">
        <v>2</v>
      </c>
      <c r="Q2374" t="str">
        <f t="shared" si="38"/>
        <v>23</v>
      </c>
    </row>
    <row r="2375" spans="1:17" x14ac:dyDescent="0.25">
      <c r="A2375">
        <v>2473</v>
      </c>
      <c r="D2375">
        <v>131.61629200000002</v>
      </c>
      <c r="E2375" s="2">
        <v>2</v>
      </c>
      <c r="F2375">
        <v>120.888127</v>
      </c>
      <c r="G2375" s="5">
        <v>3</v>
      </c>
      <c r="P2375">
        <v>2</v>
      </c>
      <c r="Q2375" t="str">
        <f t="shared" si="38"/>
        <v>23</v>
      </c>
    </row>
    <row r="2376" spans="1:17" x14ac:dyDescent="0.25">
      <c r="A2376">
        <v>2474</v>
      </c>
      <c r="D2376">
        <v>131.61629200000002</v>
      </c>
      <c r="E2376" s="2">
        <v>2</v>
      </c>
      <c r="F2376">
        <v>120.888127</v>
      </c>
      <c r="G2376" s="5">
        <v>3</v>
      </c>
      <c r="P2376">
        <v>2</v>
      </c>
      <c r="Q2376" t="str">
        <f t="shared" si="38"/>
        <v>23</v>
      </c>
    </row>
    <row r="2377" spans="1:17" x14ac:dyDescent="0.25">
      <c r="A2377">
        <v>2475</v>
      </c>
      <c r="D2377">
        <v>131.61629200000002</v>
      </c>
      <c r="E2377" s="2">
        <v>2</v>
      </c>
      <c r="F2377">
        <v>120.888127</v>
      </c>
      <c r="G2377" s="5">
        <v>3</v>
      </c>
      <c r="P2377">
        <v>2</v>
      </c>
      <c r="Q2377" t="str">
        <f t="shared" si="38"/>
        <v>23</v>
      </c>
    </row>
    <row r="2378" spans="1:17" x14ac:dyDescent="0.25">
      <c r="A2378">
        <v>2476</v>
      </c>
      <c r="D2378">
        <v>131.61629200000002</v>
      </c>
      <c r="E2378" s="2">
        <v>2</v>
      </c>
      <c r="F2378">
        <v>120.888127</v>
      </c>
      <c r="G2378" s="5">
        <v>3</v>
      </c>
      <c r="P2378">
        <v>2</v>
      </c>
      <c r="Q2378" t="str">
        <f t="shared" si="38"/>
        <v>23</v>
      </c>
    </row>
    <row r="2379" spans="1:17" x14ac:dyDescent="0.25">
      <c r="A2379">
        <v>2477</v>
      </c>
      <c r="D2379">
        <v>131.61629200000002</v>
      </c>
      <c r="E2379" s="2">
        <v>2</v>
      </c>
      <c r="F2379">
        <v>120.888127</v>
      </c>
      <c r="G2379" s="5">
        <v>3</v>
      </c>
      <c r="P2379">
        <v>2</v>
      </c>
      <c r="Q2379" t="str">
        <f t="shared" si="38"/>
        <v>23</v>
      </c>
    </row>
    <row r="2380" spans="1:17" x14ac:dyDescent="0.25">
      <c r="A2380">
        <v>2478</v>
      </c>
      <c r="D2380">
        <v>131.61629200000002</v>
      </c>
      <c r="E2380" s="2">
        <v>2</v>
      </c>
      <c r="F2380">
        <v>120.888127</v>
      </c>
      <c r="G2380" s="5">
        <v>3</v>
      </c>
      <c r="P2380">
        <v>2</v>
      </c>
      <c r="Q2380" t="str">
        <f t="shared" si="38"/>
        <v>23</v>
      </c>
    </row>
    <row r="2381" spans="1:17" x14ac:dyDescent="0.25">
      <c r="A2381">
        <v>2479</v>
      </c>
      <c r="D2381">
        <v>131.61629200000002</v>
      </c>
      <c r="E2381" s="2">
        <v>2</v>
      </c>
      <c r="F2381">
        <v>120.83456100000001</v>
      </c>
      <c r="G2381" s="5">
        <v>3</v>
      </c>
      <c r="P2381">
        <v>2</v>
      </c>
      <c r="Q2381" t="str">
        <f t="shared" si="38"/>
        <v>23</v>
      </c>
    </row>
    <row r="2382" spans="1:17" x14ac:dyDescent="0.25">
      <c r="A2382">
        <v>2480</v>
      </c>
      <c r="D2382">
        <v>131.629456</v>
      </c>
      <c r="E2382" s="2">
        <v>2</v>
      </c>
      <c r="F2382">
        <v>120.83456100000001</v>
      </c>
      <c r="G2382" s="5">
        <v>3</v>
      </c>
      <c r="I2382" s="3" t="s">
        <v>233</v>
      </c>
      <c r="N2382">
        <v>127.933831</v>
      </c>
      <c r="O2382">
        <v>2480</v>
      </c>
      <c r="P2382">
        <v>3</v>
      </c>
      <c r="Q2382" t="str">
        <f t="shared" si="38"/>
        <v>234D</v>
      </c>
    </row>
    <row r="2383" spans="1:17" x14ac:dyDescent="0.25">
      <c r="A2383">
        <v>2481</v>
      </c>
      <c r="B2383">
        <v>150.293353</v>
      </c>
      <c r="C2383" s="4">
        <v>1</v>
      </c>
      <c r="F2383">
        <v>120.83456100000001</v>
      </c>
      <c r="G2383" s="5">
        <v>3</v>
      </c>
      <c r="I2383" s="3" t="s">
        <v>233</v>
      </c>
      <c r="N2383">
        <v>127.933831</v>
      </c>
      <c r="P2383">
        <v>3</v>
      </c>
      <c r="Q2383" t="str">
        <f t="shared" si="38"/>
        <v>134D</v>
      </c>
    </row>
    <row r="2384" spans="1:17" x14ac:dyDescent="0.25">
      <c r="A2384">
        <v>2482</v>
      </c>
      <c r="B2384">
        <v>150.28800200000001</v>
      </c>
      <c r="C2384" s="4">
        <v>1</v>
      </c>
      <c r="I2384" s="3" t="s">
        <v>233</v>
      </c>
      <c r="N2384">
        <v>127.80950200000001</v>
      </c>
      <c r="P2384">
        <v>2</v>
      </c>
      <c r="Q2384" t="str">
        <f t="shared" si="38"/>
        <v>14D</v>
      </c>
    </row>
    <row r="2385" spans="1:17" x14ac:dyDescent="0.25">
      <c r="A2385">
        <v>2483</v>
      </c>
      <c r="B2385">
        <v>150.28800200000001</v>
      </c>
      <c r="C2385" s="4">
        <v>1</v>
      </c>
      <c r="I2385" s="3" t="s">
        <v>233</v>
      </c>
      <c r="N2385">
        <v>127.80950200000001</v>
      </c>
      <c r="P2385">
        <v>2</v>
      </c>
      <c r="Q2385" t="str">
        <f t="shared" si="38"/>
        <v>14D</v>
      </c>
    </row>
    <row r="2386" spans="1:17" x14ac:dyDescent="0.25">
      <c r="A2386">
        <v>2484</v>
      </c>
      <c r="B2386">
        <v>150.28800200000001</v>
      </c>
      <c r="C2386" s="4">
        <v>1</v>
      </c>
      <c r="I2386" s="3" t="s">
        <v>233</v>
      </c>
      <c r="N2386">
        <v>127.80950200000001</v>
      </c>
      <c r="P2386">
        <v>2</v>
      </c>
      <c r="Q2386" t="str">
        <f t="shared" si="38"/>
        <v>14D</v>
      </c>
    </row>
    <row r="2387" spans="1:17" x14ac:dyDescent="0.25">
      <c r="A2387">
        <v>2485</v>
      </c>
      <c r="B2387">
        <v>150.28800200000001</v>
      </c>
      <c r="C2387" s="4">
        <v>1</v>
      </c>
      <c r="I2387" s="3" t="s">
        <v>233</v>
      </c>
      <c r="N2387">
        <v>127.80950200000001</v>
      </c>
      <c r="P2387">
        <v>2</v>
      </c>
      <c r="Q2387" t="str">
        <f t="shared" si="38"/>
        <v>14D</v>
      </c>
    </row>
    <row r="2388" spans="1:17" x14ac:dyDescent="0.25">
      <c r="A2388">
        <v>2486</v>
      </c>
      <c r="B2388">
        <v>150.28800200000001</v>
      </c>
      <c r="C2388" s="4">
        <v>1</v>
      </c>
      <c r="I2388" s="3" t="s">
        <v>233</v>
      </c>
      <c r="N2388">
        <v>127.80950200000001</v>
      </c>
      <c r="P2388">
        <v>2</v>
      </c>
      <c r="Q2388" t="str">
        <f t="shared" si="38"/>
        <v>14D</v>
      </c>
    </row>
    <row r="2389" spans="1:17" x14ac:dyDescent="0.25">
      <c r="A2389">
        <v>2487</v>
      </c>
      <c r="B2389">
        <v>150.28800200000001</v>
      </c>
      <c r="C2389" s="4">
        <v>1</v>
      </c>
      <c r="I2389" s="3" t="s">
        <v>233</v>
      </c>
      <c r="N2389">
        <v>127.80950200000001</v>
      </c>
      <c r="P2389">
        <v>2</v>
      </c>
      <c r="Q2389" t="str">
        <f t="shared" si="38"/>
        <v>14D</v>
      </c>
    </row>
    <row r="2390" spans="1:17" x14ac:dyDescent="0.25">
      <c r="A2390">
        <v>2488</v>
      </c>
      <c r="B2390">
        <v>150.28800200000001</v>
      </c>
      <c r="C2390" s="4">
        <v>1</v>
      </c>
      <c r="I2390" s="3" t="s">
        <v>233</v>
      </c>
      <c r="N2390">
        <v>127.80950200000001</v>
      </c>
      <c r="P2390">
        <v>2</v>
      </c>
      <c r="Q2390" t="str">
        <f t="shared" si="38"/>
        <v>14D</v>
      </c>
    </row>
    <row r="2391" spans="1:17" x14ac:dyDescent="0.25">
      <c r="A2391">
        <v>2489</v>
      </c>
      <c r="B2391">
        <v>150.28800200000001</v>
      </c>
      <c r="C2391" s="4">
        <v>1</v>
      </c>
      <c r="I2391" s="3" t="s">
        <v>233</v>
      </c>
      <c r="N2391">
        <v>127.80950200000001</v>
      </c>
      <c r="P2391">
        <v>2</v>
      </c>
      <c r="Q2391" t="str">
        <f t="shared" si="38"/>
        <v>14D</v>
      </c>
    </row>
    <row r="2392" spans="1:17" x14ac:dyDescent="0.25">
      <c r="A2392">
        <v>2490</v>
      </c>
      <c r="B2392">
        <v>150.28800200000001</v>
      </c>
      <c r="C2392" s="4">
        <v>1</v>
      </c>
      <c r="D2392">
        <v>154.24734599999999</v>
      </c>
      <c r="E2392" s="2">
        <v>2</v>
      </c>
      <c r="I2392" s="3" t="s">
        <v>233</v>
      </c>
      <c r="N2392">
        <v>127.80950200000001</v>
      </c>
      <c r="P2392">
        <v>3</v>
      </c>
      <c r="Q2392" t="str">
        <f t="shared" si="38"/>
        <v>124D</v>
      </c>
    </row>
    <row r="2393" spans="1:17" x14ac:dyDescent="0.25">
      <c r="A2393">
        <v>2491</v>
      </c>
      <c r="B2393">
        <v>150.28800200000001</v>
      </c>
      <c r="C2393" s="4">
        <v>1</v>
      </c>
      <c r="D2393">
        <v>154.29939200000001</v>
      </c>
      <c r="E2393" s="2">
        <v>2</v>
      </c>
      <c r="I2393" s="3" t="s">
        <v>233</v>
      </c>
      <c r="N2393">
        <v>127.80950200000001</v>
      </c>
      <c r="P2393">
        <v>3</v>
      </c>
      <c r="Q2393" t="str">
        <f t="shared" si="38"/>
        <v>124D</v>
      </c>
    </row>
    <row r="2394" spans="1:17" x14ac:dyDescent="0.25">
      <c r="A2394">
        <v>2492</v>
      </c>
      <c r="B2394">
        <v>150.293353</v>
      </c>
      <c r="C2394" s="4">
        <v>1</v>
      </c>
      <c r="D2394">
        <v>154.29939200000001</v>
      </c>
      <c r="E2394" s="2">
        <v>2</v>
      </c>
      <c r="F2394">
        <v>134.175194</v>
      </c>
      <c r="G2394" s="5">
        <v>3</v>
      </c>
      <c r="I2394" s="3" t="s">
        <v>233</v>
      </c>
      <c r="N2394">
        <v>127.933831</v>
      </c>
      <c r="P2394">
        <v>4</v>
      </c>
      <c r="Q2394" t="str">
        <f t="shared" si="38"/>
        <v>1234D</v>
      </c>
    </row>
    <row r="2395" spans="1:17" x14ac:dyDescent="0.25">
      <c r="A2395">
        <v>2493</v>
      </c>
      <c r="B2395">
        <v>150.293353</v>
      </c>
      <c r="C2395" s="4">
        <v>1</v>
      </c>
      <c r="D2395">
        <v>154.29939200000001</v>
      </c>
      <c r="E2395" s="2">
        <v>2</v>
      </c>
      <c r="F2395">
        <v>134.236512</v>
      </c>
      <c r="G2395" s="5">
        <v>3</v>
      </c>
      <c r="I2395" s="3" t="s">
        <v>233</v>
      </c>
      <c r="N2395">
        <v>127.933831</v>
      </c>
      <c r="O2395">
        <v>2493</v>
      </c>
      <c r="P2395">
        <v>4</v>
      </c>
      <c r="Q2395" t="str">
        <f t="shared" si="38"/>
        <v>1234D</v>
      </c>
    </row>
    <row r="2396" spans="1:17" x14ac:dyDescent="0.25">
      <c r="A2396">
        <v>2494</v>
      </c>
      <c r="D2396">
        <v>154.29939200000001</v>
      </c>
      <c r="E2396" s="2">
        <v>2</v>
      </c>
      <c r="F2396">
        <v>134.236512</v>
      </c>
      <c r="G2396" s="5">
        <v>3</v>
      </c>
      <c r="P2396">
        <v>2</v>
      </c>
      <c r="Q2396" t="str">
        <f t="shared" si="38"/>
        <v>23</v>
      </c>
    </row>
    <row r="2397" spans="1:17" x14ac:dyDescent="0.25">
      <c r="A2397">
        <v>2495</v>
      </c>
      <c r="D2397">
        <v>154.29939200000001</v>
      </c>
      <c r="E2397" s="2">
        <v>2</v>
      </c>
      <c r="F2397">
        <v>134.236512</v>
      </c>
      <c r="G2397" s="5">
        <v>3</v>
      </c>
      <c r="P2397">
        <v>2</v>
      </c>
      <c r="Q2397" t="str">
        <f t="shared" si="38"/>
        <v>23</v>
      </c>
    </row>
    <row r="2398" spans="1:17" x14ac:dyDescent="0.25">
      <c r="A2398">
        <v>2496</v>
      </c>
      <c r="D2398">
        <v>154.29939200000001</v>
      </c>
      <c r="E2398" s="2">
        <v>2</v>
      </c>
      <c r="F2398">
        <v>134.236512</v>
      </c>
      <c r="G2398" s="5">
        <v>3</v>
      </c>
      <c r="P2398">
        <v>2</v>
      </c>
      <c r="Q2398" t="str">
        <f t="shared" si="38"/>
        <v>23</v>
      </c>
    </row>
    <row r="2399" spans="1:17" x14ac:dyDescent="0.25">
      <c r="A2399">
        <v>2497</v>
      </c>
      <c r="D2399">
        <v>154.29939200000001</v>
      </c>
      <c r="E2399" s="2">
        <v>2</v>
      </c>
      <c r="F2399">
        <v>134.236512</v>
      </c>
      <c r="G2399" s="5">
        <v>3</v>
      </c>
      <c r="P2399">
        <v>2</v>
      </c>
      <c r="Q2399" t="str">
        <f t="shared" si="38"/>
        <v>23</v>
      </c>
    </row>
    <row r="2400" spans="1:17" x14ac:dyDescent="0.25">
      <c r="A2400">
        <v>2498</v>
      </c>
      <c r="D2400">
        <v>154.29939200000001</v>
      </c>
      <c r="E2400" s="2">
        <v>2</v>
      </c>
      <c r="F2400">
        <v>134.236512</v>
      </c>
      <c r="G2400" s="5">
        <v>3</v>
      </c>
      <c r="P2400">
        <v>2</v>
      </c>
      <c r="Q2400" t="str">
        <f t="shared" si="38"/>
        <v>23</v>
      </c>
    </row>
    <row r="2401" spans="1:17" x14ac:dyDescent="0.25">
      <c r="A2401">
        <v>2499</v>
      </c>
      <c r="D2401">
        <v>154.29939200000001</v>
      </c>
      <c r="E2401" s="2">
        <v>2</v>
      </c>
      <c r="F2401">
        <v>134.236512</v>
      </c>
      <c r="G2401" s="5">
        <v>3</v>
      </c>
      <c r="P2401">
        <v>2</v>
      </c>
      <c r="Q2401" t="str">
        <f t="shared" si="38"/>
        <v>23</v>
      </c>
    </row>
    <row r="2402" spans="1:17" x14ac:dyDescent="0.25">
      <c r="A2402">
        <v>2500</v>
      </c>
      <c r="D2402">
        <v>154.29939200000001</v>
      </c>
      <c r="E2402" s="2">
        <v>2</v>
      </c>
      <c r="F2402">
        <v>134.236512</v>
      </c>
      <c r="G2402" s="5">
        <v>3</v>
      </c>
      <c r="P2402">
        <v>2</v>
      </c>
      <c r="Q2402" t="str">
        <f t="shared" si="38"/>
        <v>23</v>
      </c>
    </row>
    <row r="2403" spans="1:17" x14ac:dyDescent="0.25">
      <c r="A2403">
        <v>2501</v>
      </c>
      <c r="D2403">
        <v>154.29939200000001</v>
      </c>
      <c r="E2403" s="2">
        <v>2</v>
      </c>
      <c r="F2403">
        <v>134.236512</v>
      </c>
      <c r="G2403" s="5">
        <v>3</v>
      </c>
      <c r="P2403">
        <v>2</v>
      </c>
      <c r="Q2403" t="str">
        <f t="shared" si="38"/>
        <v>23</v>
      </c>
    </row>
    <row r="2404" spans="1:17" x14ac:dyDescent="0.25">
      <c r="A2404">
        <v>2502</v>
      </c>
      <c r="D2404">
        <v>154.29939200000001</v>
      </c>
      <c r="E2404" s="2">
        <v>2</v>
      </c>
      <c r="F2404">
        <v>134.236512</v>
      </c>
      <c r="G2404" s="5">
        <v>3</v>
      </c>
      <c r="P2404">
        <v>2</v>
      </c>
      <c r="Q2404" t="str">
        <f t="shared" si="38"/>
        <v>23</v>
      </c>
    </row>
    <row r="2405" spans="1:17" x14ac:dyDescent="0.25">
      <c r="A2405">
        <v>2503</v>
      </c>
      <c r="D2405">
        <v>154.29939200000001</v>
      </c>
      <c r="E2405" s="2">
        <v>2</v>
      </c>
      <c r="F2405">
        <v>134.236512</v>
      </c>
      <c r="G2405" s="5">
        <v>3</v>
      </c>
      <c r="P2405">
        <v>2</v>
      </c>
      <c r="Q2405" t="str">
        <f t="shared" si="38"/>
        <v>23</v>
      </c>
    </row>
    <row r="2406" spans="1:17" x14ac:dyDescent="0.25">
      <c r="A2406">
        <v>2504</v>
      </c>
      <c r="B2406">
        <v>160.021917</v>
      </c>
      <c r="C2406" s="4">
        <v>1</v>
      </c>
      <c r="D2406">
        <v>154.24734599999999</v>
      </c>
      <c r="E2406" s="2">
        <v>2</v>
      </c>
      <c r="F2406">
        <v>134.236512</v>
      </c>
      <c r="G2406" s="5">
        <v>3</v>
      </c>
      <c r="P2406">
        <v>3</v>
      </c>
      <c r="Q2406" t="str">
        <f t="shared" si="38"/>
        <v>123</v>
      </c>
    </row>
    <row r="2407" spans="1:17" x14ac:dyDescent="0.25">
      <c r="A2407">
        <v>2505</v>
      </c>
      <c r="B2407">
        <v>160.071844</v>
      </c>
      <c r="C2407" s="4">
        <v>1</v>
      </c>
      <c r="D2407">
        <v>154.24734599999999</v>
      </c>
      <c r="E2407" s="2">
        <v>2</v>
      </c>
      <c r="F2407">
        <v>134.236512</v>
      </c>
      <c r="G2407" s="5">
        <v>3</v>
      </c>
      <c r="P2407">
        <v>3</v>
      </c>
      <c r="Q2407" t="str">
        <f t="shared" si="38"/>
        <v>123</v>
      </c>
    </row>
    <row r="2408" spans="1:17" x14ac:dyDescent="0.25">
      <c r="A2408">
        <v>2506</v>
      </c>
      <c r="B2408">
        <v>160.071844</v>
      </c>
      <c r="C2408" s="4">
        <v>1</v>
      </c>
      <c r="F2408">
        <v>134.175194</v>
      </c>
      <c r="G2408" s="5">
        <v>3</v>
      </c>
      <c r="P2408">
        <v>2</v>
      </c>
      <c r="Q2408" t="str">
        <f t="shared" si="38"/>
        <v>13</v>
      </c>
    </row>
    <row r="2409" spans="1:17" x14ac:dyDescent="0.25">
      <c r="A2409">
        <v>2507</v>
      </c>
      <c r="B2409">
        <v>160.071844</v>
      </c>
      <c r="C2409" s="4">
        <v>1</v>
      </c>
      <c r="F2409">
        <v>134.175194</v>
      </c>
      <c r="G2409" s="5">
        <v>3</v>
      </c>
      <c r="H2409">
        <v>152.293646</v>
      </c>
      <c r="I2409" s="3">
        <v>4</v>
      </c>
      <c r="P2409">
        <v>3</v>
      </c>
      <c r="Q2409" t="str">
        <f t="shared" si="38"/>
        <v>134</v>
      </c>
    </row>
    <row r="2410" spans="1:17" x14ac:dyDescent="0.25">
      <c r="A2410">
        <v>2508</v>
      </c>
      <c r="B2410">
        <v>160.071844</v>
      </c>
      <c r="C2410" s="4">
        <v>1</v>
      </c>
      <c r="F2410">
        <v>134.175194</v>
      </c>
      <c r="G2410" s="5">
        <v>3</v>
      </c>
      <c r="H2410">
        <v>152.29369700000001</v>
      </c>
      <c r="I2410" s="3">
        <v>4</v>
      </c>
      <c r="P2410">
        <v>3</v>
      </c>
      <c r="Q2410" t="str">
        <f t="shared" si="38"/>
        <v>134</v>
      </c>
    </row>
    <row r="2411" spans="1:17" x14ac:dyDescent="0.25">
      <c r="A2411">
        <v>2509</v>
      </c>
      <c r="B2411">
        <v>160.071844</v>
      </c>
      <c r="C2411" s="4">
        <v>1</v>
      </c>
      <c r="H2411">
        <v>152.29369700000001</v>
      </c>
      <c r="I2411" s="3">
        <v>4</v>
      </c>
      <c r="P2411">
        <v>2</v>
      </c>
      <c r="Q2411" t="str">
        <f t="shared" si="38"/>
        <v>14</v>
      </c>
    </row>
    <row r="2412" spans="1:17" x14ac:dyDescent="0.25">
      <c r="A2412">
        <v>2510</v>
      </c>
      <c r="B2412">
        <v>160.071844</v>
      </c>
      <c r="C2412" s="4">
        <v>1</v>
      </c>
      <c r="H2412">
        <v>152.29369700000001</v>
      </c>
      <c r="I2412" s="3">
        <v>4</v>
      </c>
      <c r="P2412">
        <v>2</v>
      </c>
      <c r="Q2412" t="str">
        <f t="shared" si="38"/>
        <v>14</v>
      </c>
    </row>
    <row r="2413" spans="1:17" x14ac:dyDescent="0.25">
      <c r="A2413">
        <v>2511</v>
      </c>
      <c r="B2413">
        <v>160.071844</v>
      </c>
      <c r="C2413" s="4">
        <v>1</v>
      </c>
      <c r="H2413">
        <v>152.29369700000001</v>
      </c>
      <c r="I2413" s="3">
        <v>4</v>
      </c>
      <c r="P2413">
        <v>2</v>
      </c>
      <c r="Q2413" t="str">
        <f t="shared" si="38"/>
        <v>14</v>
      </c>
    </row>
    <row r="2414" spans="1:17" x14ac:dyDescent="0.25">
      <c r="A2414">
        <v>2512</v>
      </c>
      <c r="B2414">
        <v>160.071844</v>
      </c>
      <c r="C2414" s="4">
        <v>1</v>
      </c>
      <c r="H2414">
        <v>152.29369700000001</v>
      </c>
      <c r="I2414" s="3">
        <v>4</v>
      </c>
      <c r="P2414">
        <v>2</v>
      </c>
      <c r="Q2414" t="str">
        <f t="shared" si="38"/>
        <v>14</v>
      </c>
    </row>
    <row r="2415" spans="1:17" x14ac:dyDescent="0.25">
      <c r="A2415">
        <v>2513</v>
      </c>
      <c r="B2415">
        <v>160.071844</v>
      </c>
      <c r="C2415" s="4">
        <v>1</v>
      </c>
      <c r="H2415">
        <v>152.29369700000001</v>
      </c>
      <c r="I2415" s="3">
        <v>4</v>
      </c>
      <c r="P2415">
        <v>2</v>
      </c>
      <c r="Q2415" t="str">
        <f t="shared" si="38"/>
        <v>14</v>
      </c>
    </row>
    <row r="2416" spans="1:17" x14ac:dyDescent="0.25">
      <c r="A2416">
        <v>2514</v>
      </c>
      <c r="B2416">
        <v>160.071844</v>
      </c>
      <c r="C2416" s="4">
        <v>1</v>
      </c>
      <c r="H2416">
        <v>152.29369700000001</v>
      </c>
      <c r="I2416" s="3">
        <v>4</v>
      </c>
      <c r="P2416">
        <v>2</v>
      </c>
      <c r="Q2416" t="str">
        <f t="shared" si="38"/>
        <v>14</v>
      </c>
    </row>
    <row r="2417" spans="1:17" x14ac:dyDescent="0.25">
      <c r="A2417">
        <v>2515</v>
      </c>
      <c r="B2417">
        <v>160.071844</v>
      </c>
      <c r="C2417" s="4">
        <v>1</v>
      </c>
      <c r="H2417">
        <v>152.29369700000001</v>
      </c>
      <c r="I2417" s="3">
        <v>4</v>
      </c>
      <c r="P2417">
        <v>2</v>
      </c>
      <c r="Q2417" t="str">
        <f t="shared" si="38"/>
        <v>14</v>
      </c>
    </row>
    <row r="2418" spans="1:17" x14ac:dyDescent="0.25">
      <c r="A2418">
        <v>2516</v>
      </c>
      <c r="B2418">
        <v>160.071844</v>
      </c>
      <c r="C2418" s="4">
        <v>1</v>
      </c>
      <c r="H2418">
        <v>152.29369700000001</v>
      </c>
      <c r="I2418" s="3">
        <v>4</v>
      </c>
      <c r="P2418">
        <v>2</v>
      </c>
      <c r="Q2418" t="str">
        <f t="shared" si="38"/>
        <v>14</v>
      </c>
    </row>
    <row r="2419" spans="1:17" x14ac:dyDescent="0.25">
      <c r="A2419">
        <v>2517</v>
      </c>
      <c r="B2419">
        <v>160.071844</v>
      </c>
      <c r="C2419" s="4">
        <v>1</v>
      </c>
      <c r="H2419">
        <v>152.29369700000001</v>
      </c>
      <c r="I2419" s="3">
        <v>4</v>
      </c>
      <c r="P2419">
        <v>2</v>
      </c>
      <c r="Q2419" t="str">
        <f t="shared" si="38"/>
        <v>14</v>
      </c>
    </row>
    <row r="2420" spans="1:17" x14ac:dyDescent="0.25">
      <c r="A2420">
        <v>2518</v>
      </c>
      <c r="B2420">
        <v>160.021917</v>
      </c>
      <c r="C2420" s="4">
        <v>1</v>
      </c>
      <c r="H2420">
        <v>152.29369700000001</v>
      </c>
      <c r="I2420" s="3">
        <v>4</v>
      </c>
      <c r="P2420">
        <v>2</v>
      </c>
      <c r="Q2420" t="str">
        <f t="shared" si="38"/>
        <v>14</v>
      </c>
    </row>
    <row r="2421" spans="1:17" x14ac:dyDescent="0.25">
      <c r="A2421">
        <v>2519</v>
      </c>
      <c r="D2421">
        <v>167.38353799999999</v>
      </c>
      <c r="E2421" s="2">
        <v>2</v>
      </c>
      <c r="F2421">
        <v>157.045253</v>
      </c>
      <c r="G2421" s="5">
        <v>3</v>
      </c>
      <c r="H2421">
        <v>152.29369700000001</v>
      </c>
      <c r="I2421" s="3">
        <v>4</v>
      </c>
      <c r="P2421">
        <v>3</v>
      </c>
      <c r="Q2421" t="str">
        <f t="shared" si="38"/>
        <v>234</v>
      </c>
    </row>
    <row r="2422" spans="1:17" x14ac:dyDescent="0.25">
      <c r="A2422">
        <v>2520</v>
      </c>
      <c r="D2422">
        <v>167.50757099999998</v>
      </c>
      <c r="E2422" s="2">
        <v>2</v>
      </c>
      <c r="F2422">
        <v>157.08780899999999</v>
      </c>
      <c r="G2422" s="5">
        <v>3</v>
      </c>
      <c r="H2422">
        <v>152.293646</v>
      </c>
      <c r="I2422" s="3">
        <v>4</v>
      </c>
      <c r="P2422">
        <v>3</v>
      </c>
      <c r="Q2422" t="str">
        <f t="shared" si="38"/>
        <v>234</v>
      </c>
    </row>
    <row r="2423" spans="1:17" x14ac:dyDescent="0.25">
      <c r="A2423">
        <v>2521</v>
      </c>
      <c r="D2423">
        <v>167.50757099999998</v>
      </c>
      <c r="E2423" s="2">
        <v>2</v>
      </c>
      <c r="F2423">
        <v>157.08780899999999</v>
      </c>
      <c r="G2423" s="5">
        <v>3</v>
      </c>
      <c r="H2423">
        <v>152.293646</v>
      </c>
      <c r="I2423" s="3">
        <v>4</v>
      </c>
      <c r="P2423">
        <v>3</v>
      </c>
      <c r="Q2423" t="str">
        <f t="shared" si="38"/>
        <v>234</v>
      </c>
    </row>
    <row r="2424" spans="1:17" x14ac:dyDescent="0.25">
      <c r="A2424">
        <v>2522</v>
      </c>
      <c r="D2424">
        <v>167.50757099999998</v>
      </c>
      <c r="E2424" s="2">
        <v>2</v>
      </c>
      <c r="F2424">
        <v>157.08780899999999</v>
      </c>
      <c r="G2424" s="5">
        <v>3</v>
      </c>
      <c r="P2424">
        <v>2</v>
      </c>
      <c r="Q2424" t="str">
        <f t="shared" si="38"/>
        <v>23</v>
      </c>
    </row>
    <row r="2425" spans="1:17" x14ac:dyDescent="0.25">
      <c r="A2425">
        <v>2523</v>
      </c>
      <c r="D2425">
        <v>167.50757099999998</v>
      </c>
      <c r="E2425" s="2">
        <v>2</v>
      </c>
      <c r="F2425">
        <v>157.08780899999999</v>
      </c>
      <c r="G2425" s="5">
        <v>3</v>
      </c>
      <c r="P2425">
        <v>2</v>
      </c>
      <c r="Q2425" t="str">
        <f t="shared" si="38"/>
        <v>23</v>
      </c>
    </row>
    <row r="2426" spans="1:17" x14ac:dyDescent="0.25">
      <c r="A2426">
        <v>2524</v>
      </c>
      <c r="D2426">
        <v>167.50757099999998</v>
      </c>
      <c r="E2426" s="2">
        <v>2</v>
      </c>
      <c r="F2426">
        <v>157.08780899999999</v>
      </c>
      <c r="G2426" s="5">
        <v>3</v>
      </c>
      <c r="P2426">
        <v>2</v>
      </c>
      <c r="Q2426" t="str">
        <f t="shared" si="38"/>
        <v>23</v>
      </c>
    </row>
    <row r="2427" spans="1:17" x14ac:dyDescent="0.25">
      <c r="A2427">
        <v>2525</v>
      </c>
      <c r="D2427">
        <v>167.50757099999998</v>
      </c>
      <c r="E2427" s="2">
        <v>2</v>
      </c>
      <c r="F2427">
        <v>157.08780899999999</v>
      </c>
      <c r="G2427" s="5">
        <v>3</v>
      </c>
      <c r="P2427">
        <v>2</v>
      </c>
      <c r="Q2427" t="str">
        <f t="shared" si="38"/>
        <v>23</v>
      </c>
    </row>
    <row r="2428" spans="1:17" x14ac:dyDescent="0.25">
      <c r="A2428">
        <v>2526</v>
      </c>
      <c r="D2428">
        <v>167.50757099999998</v>
      </c>
      <c r="E2428" s="2">
        <v>2</v>
      </c>
      <c r="F2428">
        <v>157.08780899999999</v>
      </c>
      <c r="G2428" s="5">
        <v>3</v>
      </c>
      <c r="P2428">
        <v>2</v>
      </c>
      <c r="Q2428" t="str">
        <f t="shared" si="38"/>
        <v>23</v>
      </c>
    </row>
    <row r="2429" spans="1:17" x14ac:dyDescent="0.25">
      <c r="A2429">
        <v>2527</v>
      </c>
      <c r="D2429">
        <v>167.50757099999998</v>
      </c>
      <c r="E2429" s="2">
        <v>2</v>
      </c>
      <c r="F2429">
        <v>157.08780899999999</v>
      </c>
      <c r="G2429" s="5">
        <v>3</v>
      </c>
      <c r="P2429">
        <v>2</v>
      </c>
      <c r="Q2429" t="str">
        <f t="shared" si="38"/>
        <v>23</v>
      </c>
    </row>
    <row r="2430" spans="1:17" x14ac:dyDescent="0.25">
      <c r="A2430">
        <v>2528</v>
      </c>
      <c r="D2430">
        <v>167.50757099999998</v>
      </c>
      <c r="E2430" s="2">
        <v>2</v>
      </c>
      <c r="F2430">
        <v>157.08780899999999</v>
      </c>
      <c r="G2430" s="5">
        <v>3</v>
      </c>
      <c r="P2430">
        <v>2</v>
      </c>
      <c r="Q2430" t="str">
        <f t="shared" si="38"/>
        <v>23</v>
      </c>
    </row>
    <row r="2431" spans="1:17" x14ac:dyDescent="0.25">
      <c r="A2431">
        <v>2529</v>
      </c>
      <c r="D2431">
        <v>167.50757099999998</v>
      </c>
      <c r="E2431" s="2">
        <v>2</v>
      </c>
      <c r="F2431">
        <v>157.08780899999999</v>
      </c>
      <c r="G2431" s="5">
        <v>3</v>
      </c>
      <c r="P2431">
        <v>2</v>
      </c>
      <c r="Q2431" t="str">
        <f t="shared" si="38"/>
        <v>23</v>
      </c>
    </row>
    <row r="2432" spans="1:17" x14ac:dyDescent="0.25">
      <c r="A2432">
        <v>2530</v>
      </c>
      <c r="B2432">
        <v>173.299105</v>
      </c>
      <c r="C2432" s="4">
        <v>1</v>
      </c>
      <c r="D2432">
        <v>167.50757099999998</v>
      </c>
      <c r="E2432" s="2">
        <v>2</v>
      </c>
      <c r="F2432">
        <v>157.08780899999999</v>
      </c>
      <c r="G2432" s="5">
        <v>3</v>
      </c>
      <c r="P2432">
        <v>3</v>
      </c>
      <c r="Q2432" t="str">
        <f t="shared" si="38"/>
        <v>123</v>
      </c>
    </row>
    <row r="2433" spans="1:17" x14ac:dyDescent="0.25">
      <c r="A2433">
        <v>2531</v>
      </c>
      <c r="B2433">
        <v>173.37785600000001</v>
      </c>
      <c r="C2433" s="4">
        <v>1</v>
      </c>
      <c r="D2433">
        <v>167.50757099999998</v>
      </c>
      <c r="E2433" s="2">
        <v>2</v>
      </c>
      <c r="F2433">
        <v>157.08780899999999</v>
      </c>
      <c r="G2433" s="5">
        <v>3</v>
      </c>
      <c r="P2433">
        <v>3</v>
      </c>
      <c r="Q2433" t="str">
        <f t="shared" si="38"/>
        <v>123</v>
      </c>
    </row>
    <row r="2434" spans="1:17" x14ac:dyDescent="0.25">
      <c r="A2434">
        <v>2532</v>
      </c>
      <c r="B2434">
        <v>173.37785600000001</v>
      </c>
      <c r="C2434" s="4">
        <v>1</v>
      </c>
      <c r="D2434">
        <v>167.38353799999999</v>
      </c>
      <c r="E2434" s="2">
        <v>2</v>
      </c>
      <c r="F2434">
        <v>157.08780899999999</v>
      </c>
      <c r="G2434" s="5">
        <v>3</v>
      </c>
      <c r="P2434">
        <v>3</v>
      </c>
      <c r="Q2434" t="str">
        <f t="shared" ref="Q2434:Q2497" si="39">CONCATENATE(C2434,E2434,G2434,I2434)</f>
        <v>123</v>
      </c>
    </row>
    <row r="2435" spans="1:17" x14ac:dyDescent="0.25">
      <c r="A2435">
        <v>2533</v>
      </c>
      <c r="B2435">
        <v>173.37785600000001</v>
      </c>
      <c r="C2435" s="4">
        <v>1</v>
      </c>
      <c r="D2435">
        <v>167.38353799999999</v>
      </c>
      <c r="E2435" s="2">
        <v>2</v>
      </c>
      <c r="F2435">
        <v>157.045253</v>
      </c>
      <c r="G2435" s="5">
        <v>3</v>
      </c>
      <c r="P2435">
        <v>3</v>
      </c>
      <c r="Q2435" t="str">
        <f t="shared" si="39"/>
        <v>123</v>
      </c>
    </row>
    <row r="2436" spans="1:17" x14ac:dyDescent="0.25">
      <c r="A2436">
        <v>2534</v>
      </c>
      <c r="B2436">
        <v>173.37785600000001</v>
      </c>
      <c r="C2436" s="4">
        <v>1</v>
      </c>
      <c r="F2436">
        <v>157.045253</v>
      </c>
      <c r="G2436" s="5">
        <v>3</v>
      </c>
      <c r="P2436">
        <v>2</v>
      </c>
      <c r="Q2436" t="str">
        <f t="shared" si="39"/>
        <v>13</v>
      </c>
    </row>
    <row r="2437" spans="1:17" x14ac:dyDescent="0.25">
      <c r="A2437">
        <v>2535</v>
      </c>
      <c r="B2437">
        <v>173.37785600000001</v>
      </c>
      <c r="C2437" s="4">
        <v>1</v>
      </c>
      <c r="H2437">
        <v>164.58668900000001</v>
      </c>
      <c r="I2437" s="3">
        <v>4</v>
      </c>
      <c r="P2437">
        <v>2</v>
      </c>
      <c r="Q2437" t="str">
        <f t="shared" si="39"/>
        <v>14</v>
      </c>
    </row>
    <row r="2438" spans="1:17" x14ac:dyDescent="0.25">
      <c r="A2438">
        <v>2536</v>
      </c>
      <c r="B2438">
        <v>173.37785600000001</v>
      </c>
      <c r="C2438" s="4">
        <v>1</v>
      </c>
      <c r="H2438">
        <v>164.57240300000001</v>
      </c>
      <c r="I2438" s="3">
        <v>4</v>
      </c>
      <c r="P2438">
        <v>2</v>
      </c>
      <c r="Q2438" t="str">
        <f t="shared" si="39"/>
        <v>14</v>
      </c>
    </row>
    <row r="2439" spans="1:17" x14ac:dyDescent="0.25">
      <c r="A2439">
        <v>2537</v>
      </c>
      <c r="B2439">
        <v>173.37785600000001</v>
      </c>
      <c r="C2439" s="4">
        <v>1</v>
      </c>
      <c r="H2439">
        <v>164.57240300000001</v>
      </c>
      <c r="I2439" s="3">
        <v>4</v>
      </c>
      <c r="P2439">
        <v>2</v>
      </c>
      <c r="Q2439" t="str">
        <f t="shared" si="39"/>
        <v>14</v>
      </c>
    </row>
    <row r="2440" spans="1:17" x14ac:dyDescent="0.25">
      <c r="A2440">
        <v>2538</v>
      </c>
      <c r="B2440">
        <v>173.37785600000001</v>
      </c>
      <c r="C2440" s="4">
        <v>1</v>
      </c>
      <c r="H2440">
        <v>164.57240300000001</v>
      </c>
      <c r="I2440" s="3">
        <v>4</v>
      </c>
      <c r="P2440">
        <v>2</v>
      </c>
      <c r="Q2440" t="str">
        <f t="shared" si="39"/>
        <v>14</v>
      </c>
    </row>
    <row r="2441" spans="1:17" x14ac:dyDescent="0.25">
      <c r="A2441">
        <v>2539</v>
      </c>
      <c r="B2441">
        <v>173.37785600000001</v>
      </c>
      <c r="C2441" s="4">
        <v>1</v>
      </c>
      <c r="H2441">
        <v>164.57240300000001</v>
      </c>
      <c r="I2441" s="3">
        <v>4</v>
      </c>
      <c r="P2441">
        <v>2</v>
      </c>
      <c r="Q2441" t="str">
        <f t="shared" si="39"/>
        <v>14</v>
      </c>
    </row>
    <row r="2442" spans="1:17" x14ac:dyDescent="0.25">
      <c r="A2442">
        <v>2540</v>
      </c>
      <c r="B2442">
        <v>173.37785600000001</v>
      </c>
      <c r="C2442" s="4">
        <v>1</v>
      </c>
      <c r="H2442">
        <v>164.57240300000001</v>
      </c>
      <c r="I2442" s="3">
        <v>4</v>
      </c>
      <c r="P2442">
        <v>2</v>
      </c>
      <c r="Q2442" t="str">
        <f t="shared" si="39"/>
        <v>14</v>
      </c>
    </row>
    <row r="2443" spans="1:17" x14ac:dyDescent="0.25">
      <c r="A2443">
        <v>2541</v>
      </c>
      <c r="B2443">
        <v>173.37785600000001</v>
      </c>
      <c r="C2443" s="4">
        <v>1</v>
      </c>
      <c r="H2443">
        <v>164.57240300000001</v>
      </c>
      <c r="I2443" s="3">
        <v>4</v>
      </c>
      <c r="P2443">
        <v>2</v>
      </c>
      <c r="Q2443" t="str">
        <f t="shared" si="39"/>
        <v>14</v>
      </c>
    </row>
    <row r="2444" spans="1:17" x14ac:dyDescent="0.25">
      <c r="A2444">
        <v>2542</v>
      </c>
      <c r="B2444">
        <v>173.299105</v>
      </c>
      <c r="C2444" s="4">
        <v>1</v>
      </c>
      <c r="H2444">
        <v>164.57240300000001</v>
      </c>
      <c r="I2444" s="3">
        <v>4</v>
      </c>
      <c r="P2444">
        <v>2</v>
      </c>
      <c r="Q2444" t="str">
        <f t="shared" si="39"/>
        <v>14</v>
      </c>
    </row>
    <row r="2445" spans="1:17" x14ac:dyDescent="0.25">
      <c r="A2445">
        <v>2543</v>
      </c>
      <c r="H2445">
        <v>164.57240300000001</v>
      </c>
      <c r="I2445" s="3">
        <v>4</v>
      </c>
      <c r="P2445">
        <v>1</v>
      </c>
      <c r="Q2445" t="str">
        <f t="shared" si="39"/>
        <v>4</v>
      </c>
    </row>
    <row r="2446" spans="1:17" x14ac:dyDescent="0.25">
      <c r="A2446">
        <v>2544</v>
      </c>
      <c r="D2446">
        <v>182.76354800000001</v>
      </c>
      <c r="E2446" s="2">
        <v>2</v>
      </c>
      <c r="H2446">
        <v>164.57240300000001</v>
      </c>
      <c r="I2446" s="3">
        <v>4</v>
      </c>
      <c r="P2446">
        <v>2</v>
      </c>
      <c r="Q2446" t="str">
        <f t="shared" si="39"/>
        <v>24</v>
      </c>
    </row>
    <row r="2447" spans="1:17" x14ac:dyDescent="0.25">
      <c r="A2447">
        <v>2545</v>
      </c>
      <c r="D2447">
        <v>182.81928099999999</v>
      </c>
      <c r="E2447" s="2">
        <v>2</v>
      </c>
      <c r="F2447">
        <v>171.695345</v>
      </c>
      <c r="G2447" s="5">
        <v>3</v>
      </c>
      <c r="H2447">
        <v>164.57240300000001</v>
      </c>
      <c r="I2447" s="3">
        <v>4</v>
      </c>
      <c r="P2447">
        <v>3</v>
      </c>
      <c r="Q2447" t="str">
        <f t="shared" si="39"/>
        <v>234</v>
      </c>
    </row>
    <row r="2448" spans="1:17" x14ac:dyDescent="0.25">
      <c r="A2448">
        <v>2546</v>
      </c>
      <c r="D2448">
        <v>182.81928099999999</v>
      </c>
      <c r="E2448" s="2">
        <v>2</v>
      </c>
      <c r="F2448">
        <v>171.81246400000001</v>
      </c>
      <c r="G2448" s="5">
        <v>3</v>
      </c>
      <c r="H2448">
        <v>164.57240300000001</v>
      </c>
      <c r="I2448" s="3">
        <v>4</v>
      </c>
      <c r="P2448">
        <v>3</v>
      </c>
      <c r="Q2448" t="str">
        <f t="shared" si="39"/>
        <v>234</v>
      </c>
    </row>
    <row r="2449" spans="1:17" x14ac:dyDescent="0.25">
      <c r="A2449">
        <v>2547</v>
      </c>
      <c r="D2449">
        <v>182.81928099999999</v>
      </c>
      <c r="E2449" s="2">
        <v>2</v>
      </c>
      <c r="F2449">
        <v>171.81246400000001</v>
      </c>
      <c r="G2449" s="5">
        <v>3</v>
      </c>
      <c r="H2449">
        <v>164.58668900000001</v>
      </c>
      <c r="I2449" s="3">
        <v>4</v>
      </c>
      <c r="P2449">
        <v>3</v>
      </c>
      <c r="Q2449" t="str">
        <f t="shared" si="39"/>
        <v>234</v>
      </c>
    </row>
    <row r="2450" spans="1:17" x14ac:dyDescent="0.25">
      <c r="A2450">
        <v>2548</v>
      </c>
      <c r="D2450">
        <v>182.81928099999999</v>
      </c>
      <c r="E2450" s="2">
        <v>2</v>
      </c>
      <c r="F2450">
        <v>171.81246400000001</v>
      </c>
      <c r="G2450" s="5">
        <v>3</v>
      </c>
      <c r="P2450">
        <v>2</v>
      </c>
      <c r="Q2450" t="str">
        <f t="shared" si="39"/>
        <v>23</v>
      </c>
    </row>
    <row r="2451" spans="1:17" x14ac:dyDescent="0.25">
      <c r="A2451">
        <v>2549</v>
      </c>
      <c r="D2451">
        <v>182.81928099999999</v>
      </c>
      <c r="E2451" s="2">
        <v>2</v>
      </c>
      <c r="F2451">
        <v>171.81246400000001</v>
      </c>
      <c r="G2451" s="5">
        <v>3</v>
      </c>
      <c r="P2451">
        <v>2</v>
      </c>
      <c r="Q2451" t="str">
        <f t="shared" si="39"/>
        <v>23</v>
      </c>
    </row>
    <row r="2452" spans="1:17" x14ac:dyDescent="0.25">
      <c r="A2452">
        <v>2550</v>
      </c>
      <c r="D2452">
        <v>182.81928099999999</v>
      </c>
      <c r="E2452" s="2">
        <v>2</v>
      </c>
      <c r="F2452">
        <v>171.81246400000001</v>
      </c>
      <c r="G2452" s="5">
        <v>3</v>
      </c>
      <c r="P2452">
        <v>2</v>
      </c>
      <c r="Q2452" t="str">
        <f t="shared" si="39"/>
        <v>23</v>
      </c>
    </row>
    <row r="2453" spans="1:17" x14ac:dyDescent="0.25">
      <c r="A2453">
        <v>2551</v>
      </c>
      <c r="D2453">
        <v>182.81928099999999</v>
      </c>
      <c r="E2453" s="2">
        <v>2</v>
      </c>
      <c r="F2453">
        <v>171.81246400000001</v>
      </c>
      <c r="G2453" s="5">
        <v>3</v>
      </c>
      <c r="P2453">
        <v>2</v>
      </c>
      <c r="Q2453" t="str">
        <f t="shared" si="39"/>
        <v>23</v>
      </c>
    </row>
    <row r="2454" spans="1:17" x14ac:dyDescent="0.25">
      <c r="A2454">
        <v>2552</v>
      </c>
      <c r="D2454">
        <v>182.81928099999999</v>
      </c>
      <c r="E2454" s="2">
        <v>2</v>
      </c>
      <c r="F2454">
        <v>171.81246400000001</v>
      </c>
      <c r="G2454" s="5">
        <v>3</v>
      </c>
      <c r="P2454">
        <v>2</v>
      </c>
      <c r="Q2454" t="str">
        <f t="shared" si="39"/>
        <v>23</v>
      </c>
    </row>
    <row r="2455" spans="1:17" x14ac:dyDescent="0.25">
      <c r="A2455">
        <v>2553</v>
      </c>
      <c r="D2455">
        <v>182.81928099999999</v>
      </c>
      <c r="E2455" s="2">
        <v>2</v>
      </c>
      <c r="F2455">
        <v>171.81246400000001</v>
      </c>
      <c r="G2455" s="5">
        <v>3</v>
      </c>
      <c r="P2455">
        <v>2</v>
      </c>
      <c r="Q2455" t="str">
        <f t="shared" si="39"/>
        <v>23</v>
      </c>
    </row>
    <row r="2456" spans="1:17" x14ac:dyDescent="0.25">
      <c r="A2456">
        <v>2554</v>
      </c>
      <c r="D2456">
        <v>182.81928099999999</v>
      </c>
      <c r="E2456" s="2">
        <v>2</v>
      </c>
      <c r="F2456">
        <v>171.81246400000001</v>
      </c>
      <c r="G2456" s="5">
        <v>3</v>
      </c>
      <c r="P2456">
        <v>2</v>
      </c>
      <c r="Q2456" t="str">
        <f t="shared" si="39"/>
        <v>23</v>
      </c>
    </row>
    <row r="2457" spans="1:17" x14ac:dyDescent="0.25">
      <c r="A2457">
        <v>2555</v>
      </c>
      <c r="D2457">
        <v>182.81928099999999</v>
      </c>
      <c r="E2457" s="2">
        <v>2</v>
      </c>
      <c r="F2457">
        <v>171.81246400000001</v>
      </c>
      <c r="G2457" s="5">
        <v>3</v>
      </c>
      <c r="P2457">
        <v>2</v>
      </c>
      <c r="Q2457" t="str">
        <f t="shared" si="39"/>
        <v>23</v>
      </c>
    </row>
    <row r="2458" spans="1:17" x14ac:dyDescent="0.25">
      <c r="A2458">
        <v>2556</v>
      </c>
      <c r="B2458">
        <v>190.98053200000001</v>
      </c>
      <c r="C2458" s="4">
        <v>1</v>
      </c>
      <c r="D2458">
        <v>182.81928099999999</v>
      </c>
      <c r="E2458" s="2">
        <v>2</v>
      </c>
      <c r="F2458">
        <v>171.81246400000001</v>
      </c>
      <c r="G2458" s="5">
        <v>3</v>
      </c>
      <c r="P2458">
        <v>3</v>
      </c>
      <c r="Q2458" t="str">
        <f t="shared" si="39"/>
        <v>123</v>
      </c>
    </row>
    <row r="2459" spans="1:17" x14ac:dyDescent="0.25">
      <c r="A2459">
        <v>2557</v>
      </c>
      <c r="B2459">
        <v>191.037676</v>
      </c>
      <c r="C2459" s="4">
        <v>1</v>
      </c>
      <c r="D2459">
        <v>182.76354800000001</v>
      </c>
      <c r="E2459" s="2">
        <v>2</v>
      </c>
      <c r="F2459">
        <v>171.81246400000001</v>
      </c>
      <c r="G2459" s="5">
        <v>3</v>
      </c>
      <c r="P2459">
        <v>3</v>
      </c>
      <c r="Q2459" t="str">
        <f t="shared" si="39"/>
        <v>123</v>
      </c>
    </row>
    <row r="2460" spans="1:17" x14ac:dyDescent="0.25">
      <c r="A2460">
        <v>2558</v>
      </c>
      <c r="B2460">
        <v>191.037676</v>
      </c>
      <c r="C2460" s="4">
        <v>1</v>
      </c>
      <c r="F2460">
        <v>171.695345</v>
      </c>
      <c r="G2460" s="5">
        <v>3</v>
      </c>
      <c r="P2460">
        <v>2</v>
      </c>
      <c r="Q2460" t="str">
        <f t="shared" si="39"/>
        <v>13</v>
      </c>
    </row>
    <row r="2461" spans="1:17" x14ac:dyDescent="0.25">
      <c r="A2461">
        <v>2559</v>
      </c>
      <c r="B2461">
        <v>191.037676</v>
      </c>
      <c r="C2461" s="4">
        <v>1</v>
      </c>
      <c r="P2461">
        <v>1</v>
      </c>
      <c r="Q2461" t="str">
        <f t="shared" si="39"/>
        <v>1</v>
      </c>
    </row>
    <row r="2462" spans="1:17" x14ac:dyDescent="0.25">
      <c r="A2462">
        <v>2560</v>
      </c>
      <c r="B2462">
        <v>191.037676</v>
      </c>
      <c r="C2462" s="4">
        <v>1</v>
      </c>
      <c r="H2462">
        <v>180.388274</v>
      </c>
      <c r="I2462" s="3">
        <v>4</v>
      </c>
      <c r="P2462">
        <v>2</v>
      </c>
      <c r="Q2462" t="str">
        <f t="shared" si="39"/>
        <v>14</v>
      </c>
    </row>
    <row r="2463" spans="1:17" x14ac:dyDescent="0.25">
      <c r="A2463">
        <v>2561</v>
      </c>
      <c r="B2463">
        <v>191.037676</v>
      </c>
      <c r="C2463" s="4">
        <v>1</v>
      </c>
      <c r="H2463">
        <v>180.373332</v>
      </c>
      <c r="I2463" s="3">
        <v>4</v>
      </c>
      <c r="P2463">
        <v>2</v>
      </c>
      <c r="Q2463" t="str">
        <f t="shared" si="39"/>
        <v>14</v>
      </c>
    </row>
    <row r="2464" spans="1:17" x14ac:dyDescent="0.25">
      <c r="A2464">
        <v>2562</v>
      </c>
      <c r="B2464">
        <v>191.037676</v>
      </c>
      <c r="C2464" s="4">
        <v>1</v>
      </c>
      <c r="H2464">
        <v>180.373332</v>
      </c>
      <c r="I2464" s="3">
        <v>4</v>
      </c>
      <c r="P2464">
        <v>2</v>
      </c>
      <c r="Q2464" t="str">
        <f t="shared" si="39"/>
        <v>14</v>
      </c>
    </row>
    <row r="2465" spans="1:17" x14ac:dyDescent="0.25">
      <c r="A2465">
        <v>2563</v>
      </c>
      <c r="B2465">
        <v>191.037676</v>
      </c>
      <c r="C2465" s="4">
        <v>1</v>
      </c>
      <c r="H2465">
        <v>180.373332</v>
      </c>
      <c r="I2465" s="3">
        <v>4</v>
      </c>
      <c r="P2465">
        <v>2</v>
      </c>
      <c r="Q2465" t="str">
        <f t="shared" si="39"/>
        <v>14</v>
      </c>
    </row>
    <row r="2466" spans="1:17" x14ac:dyDescent="0.25">
      <c r="A2466">
        <v>2564</v>
      </c>
      <c r="B2466">
        <v>191.037676</v>
      </c>
      <c r="C2466" s="4">
        <v>1</v>
      </c>
      <c r="H2466">
        <v>180.373332</v>
      </c>
      <c r="I2466" s="3">
        <v>4</v>
      </c>
      <c r="P2466">
        <v>2</v>
      </c>
      <c r="Q2466" t="str">
        <f t="shared" si="39"/>
        <v>14</v>
      </c>
    </row>
    <row r="2467" spans="1:17" x14ac:dyDescent="0.25">
      <c r="A2467">
        <v>2565</v>
      </c>
      <c r="B2467">
        <v>191.037676</v>
      </c>
      <c r="C2467" s="4">
        <v>1</v>
      </c>
      <c r="H2467">
        <v>180.373332</v>
      </c>
      <c r="I2467" s="3">
        <v>4</v>
      </c>
      <c r="P2467">
        <v>2</v>
      </c>
      <c r="Q2467" t="str">
        <f t="shared" si="39"/>
        <v>14</v>
      </c>
    </row>
    <row r="2468" spans="1:17" x14ac:dyDescent="0.25">
      <c r="A2468">
        <v>2566</v>
      </c>
      <c r="B2468">
        <v>191.037676</v>
      </c>
      <c r="C2468" s="4">
        <v>1</v>
      </c>
      <c r="H2468">
        <v>180.373332</v>
      </c>
      <c r="I2468" s="3">
        <v>4</v>
      </c>
      <c r="P2468">
        <v>2</v>
      </c>
      <c r="Q2468" t="str">
        <f t="shared" si="39"/>
        <v>14</v>
      </c>
    </row>
    <row r="2469" spans="1:17" x14ac:dyDescent="0.25">
      <c r="A2469">
        <v>2567</v>
      </c>
      <c r="B2469">
        <v>191.037676</v>
      </c>
      <c r="C2469" s="4">
        <v>1</v>
      </c>
      <c r="H2469">
        <v>180.373332</v>
      </c>
      <c r="I2469" s="3">
        <v>4</v>
      </c>
      <c r="P2469">
        <v>2</v>
      </c>
      <c r="Q2469" t="str">
        <f t="shared" si="39"/>
        <v>14</v>
      </c>
    </row>
    <row r="2470" spans="1:17" x14ac:dyDescent="0.25">
      <c r="A2470">
        <v>2568</v>
      </c>
      <c r="B2470">
        <v>190.98053200000001</v>
      </c>
      <c r="C2470" s="4">
        <v>1</v>
      </c>
      <c r="D2470">
        <v>199.777255</v>
      </c>
      <c r="E2470" s="2">
        <v>2</v>
      </c>
      <c r="H2470">
        <v>180.373332</v>
      </c>
      <c r="I2470" s="3">
        <v>4</v>
      </c>
      <c r="P2470">
        <v>3</v>
      </c>
      <c r="Q2470" t="str">
        <f t="shared" si="39"/>
        <v>124</v>
      </c>
    </row>
    <row r="2471" spans="1:17" x14ac:dyDescent="0.25">
      <c r="A2471">
        <v>2569</v>
      </c>
      <c r="D2471">
        <v>199.745295</v>
      </c>
      <c r="E2471" s="2">
        <v>2</v>
      </c>
      <c r="H2471">
        <v>180.373332</v>
      </c>
      <c r="I2471" s="3">
        <v>4</v>
      </c>
      <c r="P2471">
        <v>2</v>
      </c>
      <c r="Q2471" t="str">
        <f t="shared" si="39"/>
        <v>24</v>
      </c>
    </row>
    <row r="2472" spans="1:17" x14ac:dyDescent="0.25">
      <c r="A2472">
        <v>2570</v>
      </c>
      <c r="D2472">
        <v>199.745295</v>
      </c>
      <c r="E2472" s="2">
        <v>2</v>
      </c>
      <c r="H2472">
        <v>180.373332</v>
      </c>
      <c r="I2472" s="3">
        <v>4</v>
      </c>
      <c r="P2472">
        <v>2</v>
      </c>
      <c r="Q2472" t="str">
        <f t="shared" si="39"/>
        <v>24</v>
      </c>
    </row>
    <row r="2473" spans="1:17" x14ac:dyDescent="0.25">
      <c r="A2473">
        <v>2571</v>
      </c>
      <c r="D2473">
        <v>199.745295</v>
      </c>
      <c r="E2473" s="2">
        <v>2</v>
      </c>
      <c r="H2473">
        <v>180.388274</v>
      </c>
      <c r="I2473" s="3">
        <v>4</v>
      </c>
      <c r="P2473">
        <v>2</v>
      </c>
      <c r="Q2473" t="str">
        <f t="shared" si="39"/>
        <v>24</v>
      </c>
    </row>
    <row r="2474" spans="1:17" x14ac:dyDescent="0.25">
      <c r="A2474">
        <v>2572</v>
      </c>
      <c r="D2474">
        <v>199.745295</v>
      </c>
      <c r="E2474" s="2">
        <v>2</v>
      </c>
      <c r="F2474">
        <v>188.96196600000002</v>
      </c>
      <c r="G2474" s="5">
        <v>3</v>
      </c>
      <c r="H2474">
        <v>180.388274</v>
      </c>
      <c r="I2474" s="3">
        <v>4</v>
      </c>
      <c r="P2474">
        <v>3</v>
      </c>
      <c r="Q2474" t="str">
        <f t="shared" si="39"/>
        <v>234</v>
      </c>
    </row>
    <row r="2475" spans="1:17" x14ac:dyDescent="0.25">
      <c r="A2475">
        <v>2573</v>
      </c>
      <c r="D2475">
        <v>199.745295</v>
      </c>
      <c r="E2475" s="2">
        <v>2</v>
      </c>
      <c r="F2475">
        <v>189.08095</v>
      </c>
      <c r="G2475" s="5">
        <v>3</v>
      </c>
      <c r="P2475">
        <v>2</v>
      </c>
      <c r="Q2475" t="str">
        <f t="shared" si="39"/>
        <v>23</v>
      </c>
    </row>
    <row r="2476" spans="1:17" x14ac:dyDescent="0.25">
      <c r="A2476">
        <v>2574</v>
      </c>
      <c r="D2476">
        <v>199.745295</v>
      </c>
      <c r="E2476" s="2">
        <v>2</v>
      </c>
      <c r="F2476">
        <v>189.08095</v>
      </c>
      <c r="G2476" s="5">
        <v>3</v>
      </c>
      <c r="P2476">
        <v>2</v>
      </c>
      <c r="Q2476" t="str">
        <f t="shared" si="39"/>
        <v>23</v>
      </c>
    </row>
    <row r="2477" spans="1:17" x14ac:dyDescent="0.25">
      <c r="A2477">
        <v>2575</v>
      </c>
      <c r="D2477">
        <v>199.745295</v>
      </c>
      <c r="E2477" s="2">
        <v>2</v>
      </c>
      <c r="F2477">
        <v>189.08095</v>
      </c>
      <c r="G2477" s="5">
        <v>3</v>
      </c>
      <c r="P2477">
        <v>2</v>
      </c>
      <c r="Q2477" t="str">
        <f t="shared" si="39"/>
        <v>23</v>
      </c>
    </row>
    <row r="2478" spans="1:17" x14ac:dyDescent="0.25">
      <c r="A2478">
        <v>2576</v>
      </c>
      <c r="D2478">
        <v>199.745295</v>
      </c>
      <c r="E2478" s="2">
        <v>2</v>
      </c>
      <c r="F2478">
        <v>189.08095</v>
      </c>
      <c r="G2478" s="5">
        <v>3</v>
      </c>
      <c r="P2478">
        <v>2</v>
      </c>
      <c r="Q2478" t="str">
        <f t="shared" si="39"/>
        <v>23</v>
      </c>
    </row>
    <row r="2479" spans="1:17" x14ac:dyDescent="0.25">
      <c r="A2479">
        <v>2577</v>
      </c>
      <c r="D2479">
        <v>199.745295</v>
      </c>
      <c r="E2479" s="2">
        <v>2</v>
      </c>
      <c r="F2479">
        <v>189.08095</v>
      </c>
      <c r="G2479" s="5">
        <v>3</v>
      </c>
      <c r="P2479">
        <v>2</v>
      </c>
      <c r="Q2479" t="str">
        <f t="shared" si="39"/>
        <v>23</v>
      </c>
    </row>
    <row r="2480" spans="1:17" x14ac:dyDescent="0.25">
      <c r="A2480">
        <v>2578</v>
      </c>
      <c r="D2480">
        <v>199.745295</v>
      </c>
      <c r="E2480" s="2">
        <v>2</v>
      </c>
      <c r="F2480">
        <v>189.08095</v>
      </c>
      <c r="G2480" s="5">
        <v>3</v>
      </c>
      <c r="P2480">
        <v>2</v>
      </c>
      <c r="Q2480" t="str">
        <f t="shared" si="39"/>
        <v>23</v>
      </c>
    </row>
    <row r="2481" spans="1:17" x14ac:dyDescent="0.25">
      <c r="A2481">
        <v>2579</v>
      </c>
      <c r="D2481">
        <v>199.745295</v>
      </c>
      <c r="E2481" s="2">
        <v>2</v>
      </c>
      <c r="F2481">
        <v>189.08095</v>
      </c>
      <c r="G2481" s="5">
        <v>3</v>
      </c>
      <c r="P2481">
        <v>2</v>
      </c>
      <c r="Q2481" t="str">
        <f t="shared" si="39"/>
        <v>23</v>
      </c>
    </row>
    <row r="2482" spans="1:17" x14ac:dyDescent="0.25">
      <c r="A2482">
        <v>2580</v>
      </c>
      <c r="D2482">
        <v>199.745295</v>
      </c>
      <c r="E2482" s="2">
        <v>2</v>
      </c>
      <c r="F2482">
        <v>189.08095</v>
      </c>
      <c r="G2482" s="5">
        <v>3</v>
      </c>
      <c r="P2482">
        <v>2</v>
      </c>
      <c r="Q2482" t="str">
        <f t="shared" si="39"/>
        <v>23</v>
      </c>
    </row>
    <row r="2483" spans="1:17" x14ac:dyDescent="0.25">
      <c r="A2483">
        <v>2581</v>
      </c>
      <c r="B2483">
        <v>207.65454700000001</v>
      </c>
      <c r="C2483" s="4">
        <v>1</v>
      </c>
      <c r="D2483">
        <v>199.777255</v>
      </c>
      <c r="E2483" s="2">
        <v>2</v>
      </c>
      <c r="F2483">
        <v>189.08095</v>
      </c>
      <c r="G2483" s="5">
        <v>3</v>
      </c>
      <c r="P2483">
        <v>3</v>
      </c>
      <c r="Q2483" t="str">
        <f t="shared" si="39"/>
        <v>123</v>
      </c>
    </row>
    <row r="2484" spans="1:17" x14ac:dyDescent="0.25">
      <c r="A2484">
        <v>2582</v>
      </c>
      <c r="B2484">
        <v>207.71916400000001</v>
      </c>
      <c r="C2484" s="4">
        <v>1</v>
      </c>
      <c r="D2484">
        <v>199.777255</v>
      </c>
      <c r="E2484" s="2">
        <v>2</v>
      </c>
      <c r="F2484">
        <v>189.08095</v>
      </c>
      <c r="G2484" s="5">
        <v>3</v>
      </c>
      <c r="P2484">
        <v>3</v>
      </c>
      <c r="Q2484" t="str">
        <f t="shared" si="39"/>
        <v>123</v>
      </c>
    </row>
    <row r="2485" spans="1:17" x14ac:dyDescent="0.25">
      <c r="A2485">
        <v>2583</v>
      </c>
      <c r="B2485">
        <v>207.71916400000001</v>
      </c>
      <c r="C2485" s="4">
        <v>1</v>
      </c>
      <c r="F2485">
        <v>188.96196600000002</v>
      </c>
      <c r="G2485" s="5">
        <v>3</v>
      </c>
      <c r="H2485">
        <v>197.08475300000001</v>
      </c>
      <c r="I2485" s="3">
        <v>4</v>
      </c>
      <c r="P2485">
        <v>3</v>
      </c>
      <c r="Q2485" t="str">
        <f t="shared" si="39"/>
        <v>134</v>
      </c>
    </row>
    <row r="2486" spans="1:17" x14ac:dyDescent="0.25">
      <c r="A2486">
        <v>2584</v>
      </c>
      <c r="B2486">
        <v>207.71916400000001</v>
      </c>
      <c r="C2486" s="4">
        <v>1</v>
      </c>
      <c r="F2486">
        <v>188.96196600000002</v>
      </c>
      <c r="G2486" s="5">
        <v>3</v>
      </c>
      <c r="H2486">
        <v>197.15259800000001</v>
      </c>
      <c r="I2486" s="3">
        <v>4</v>
      </c>
      <c r="P2486">
        <v>3</v>
      </c>
      <c r="Q2486" t="str">
        <f t="shared" si="39"/>
        <v>134</v>
      </c>
    </row>
    <row r="2487" spans="1:17" x14ac:dyDescent="0.25">
      <c r="A2487">
        <v>2585</v>
      </c>
      <c r="B2487">
        <v>207.71916400000001</v>
      </c>
      <c r="C2487" s="4">
        <v>1</v>
      </c>
      <c r="H2487">
        <v>197.15259800000001</v>
      </c>
      <c r="I2487" s="3">
        <v>4</v>
      </c>
      <c r="P2487">
        <v>2</v>
      </c>
      <c r="Q2487" t="str">
        <f t="shared" si="39"/>
        <v>14</v>
      </c>
    </row>
    <row r="2488" spans="1:17" x14ac:dyDescent="0.25">
      <c r="A2488">
        <v>2586</v>
      </c>
      <c r="B2488">
        <v>207.71916400000001</v>
      </c>
      <c r="C2488" s="4">
        <v>1</v>
      </c>
      <c r="H2488">
        <v>197.15259800000001</v>
      </c>
      <c r="I2488" s="3">
        <v>4</v>
      </c>
      <c r="P2488">
        <v>2</v>
      </c>
      <c r="Q2488" t="str">
        <f t="shared" si="39"/>
        <v>14</v>
      </c>
    </row>
    <row r="2489" spans="1:17" x14ac:dyDescent="0.25">
      <c r="A2489">
        <v>2587</v>
      </c>
      <c r="B2489">
        <v>207.71916400000001</v>
      </c>
      <c r="C2489" s="4">
        <v>1</v>
      </c>
      <c r="H2489">
        <v>197.15259800000001</v>
      </c>
      <c r="I2489" s="3">
        <v>4</v>
      </c>
      <c r="P2489">
        <v>2</v>
      </c>
      <c r="Q2489" t="str">
        <f t="shared" si="39"/>
        <v>14</v>
      </c>
    </row>
    <row r="2490" spans="1:17" x14ac:dyDescent="0.25">
      <c r="A2490">
        <v>2588</v>
      </c>
      <c r="B2490">
        <v>207.71916400000001</v>
      </c>
      <c r="C2490" s="4">
        <v>1</v>
      </c>
      <c r="H2490">
        <v>197.15259800000001</v>
      </c>
      <c r="I2490" s="3">
        <v>4</v>
      </c>
      <c r="P2490">
        <v>2</v>
      </c>
      <c r="Q2490" t="str">
        <f t="shared" si="39"/>
        <v>14</v>
      </c>
    </row>
    <row r="2491" spans="1:17" x14ac:dyDescent="0.25">
      <c r="A2491">
        <v>2589</v>
      </c>
      <c r="B2491">
        <v>207.71916400000001</v>
      </c>
      <c r="C2491" s="4">
        <v>1</v>
      </c>
      <c r="H2491">
        <v>197.15259800000001</v>
      </c>
      <c r="I2491" s="3">
        <v>4</v>
      </c>
      <c r="P2491">
        <v>2</v>
      </c>
      <c r="Q2491" t="str">
        <f t="shared" si="39"/>
        <v>14</v>
      </c>
    </row>
    <row r="2492" spans="1:17" x14ac:dyDescent="0.25">
      <c r="A2492">
        <v>2590</v>
      </c>
      <c r="B2492">
        <v>207.71916400000001</v>
      </c>
      <c r="C2492" s="4">
        <v>1</v>
      </c>
      <c r="H2492">
        <v>197.15259800000001</v>
      </c>
      <c r="I2492" s="3">
        <v>4</v>
      </c>
      <c r="P2492">
        <v>2</v>
      </c>
      <c r="Q2492" t="str">
        <f t="shared" si="39"/>
        <v>14</v>
      </c>
    </row>
    <row r="2493" spans="1:17" x14ac:dyDescent="0.25">
      <c r="A2493">
        <v>2591</v>
      </c>
      <c r="B2493">
        <v>207.71916400000001</v>
      </c>
      <c r="C2493" s="4">
        <v>1</v>
      </c>
      <c r="H2493">
        <v>197.15259800000001</v>
      </c>
      <c r="I2493" s="3">
        <v>4</v>
      </c>
      <c r="P2493">
        <v>2</v>
      </c>
      <c r="Q2493" t="str">
        <f t="shared" si="39"/>
        <v>14</v>
      </c>
    </row>
    <row r="2494" spans="1:17" x14ac:dyDescent="0.25">
      <c r="A2494">
        <v>2592</v>
      </c>
      <c r="B2494">
        <v>207.71916400000001</v>
      </c>
      <c r="C2494" s="4">
        <v>1</v>
      </c>
      <c r="H2494">
        <v>197.15259800000001</v>
      </c>
      <c r="I2494" s="3">
        <v>4</v>
      </c>
      <c r="P2494">
        <v>2</v>
      </c>
      <c r="Q2494" t="str">
        <f t="shared" si="39"/>
        <v>14</v>
      </c>
    </row>
    <row r="2495" spans="1:17" x14ac:dyDescent="0.25">
      <c r="A2495">
        <v>2593</v>
      </c>
      <c r="B2495">
        <v>207.71916400000001</v>
      </c>
      <c r="C2495" s="4">
        <v>1</v>
      </c>
      <c r="D2495">
        <v>215.213019</v>
      </c>
      <c r="E2495" s="2">
        <v>2</v>
      </c>
      <c r="H2495">
        <v>197.15259800000001</v>
      </c>
      <c r="I2495" s="3">
        <v>4</v>
      </c>
      <c r="P2495">
        <v>3</v>
      </c>
      <c r="Q2495" t="str">
        <f t="shared" si="39"/>
        <v>124</v>
      </c>
    </row>
    <row r="2496" spans="1:17" x14ac:dyDescent="0.25">
      <c r="A2496">
        <v>2594</v>
      </c>
      <c r="B2496">
        <v>207.65454700000001</v>
      </c>
      <c r="C2496" s="4">
        <v>1</v>
      </c>
      <c r="D2496">
        <v>215.31011599999999</v>
      </c>
      <c r="E2496" s="2">
        <v>2</v>
      </c>
      <c r="H2496">
        <v>197.15259800000001</v>
      </c>
      <c r="I2496" s="3">
        <v>4</v>
      </c>
      <c r="P2496">
        <v>3</v>
      </c>
      <c r="Q2496" t="str">
        <f t="shared" si="39"/>
        <v>124</v>
      </c>
    </row>
    <row r="2497" spans="1:17" x14ac:dyDescent="0.25">
      <c r="A2497">
        <v>2595</v>
      </c>
      <c r="D2497">
        <v>215.31011599999999</v>
      </c>
      <c r="E2497" s="2">
        <v>2</v>
      </c>
      <c r="H2497">
        <v>197.15259800000001</v>
      </c>
      <c r="I2497" s="3">
        <v>4</v>
      </c>
      <c r="P2497">
        <v>2</v>
      </c>
      <c r="Q2497" t="str">
        <f t="shared" si="39"/>
        <v>24</v>
      </c>
    </row>
    <row r="2498" spans="1:17" x14ac:dyDescent="0.25">
      <c r="A2498">
        <v>2596</v>
      </c>
      <c r="D2498">
        <v>215.359532</v>
      </c>
      <c r="E2498" s="2">
        <v>2</v>
      </c>
      <c r="H2498">
        <v>197.15259800000001</v>
      </c>
      <c r="I2498" s="3">
        <v>4</v>
      </c>
      <c r="P2498">
        <v>2</v>
      </c>
      <c r="Q2498" t="str">
        <f t="shared" ref="Q2498:Q2561" si="40">CONCATENATE(C2498,E2498,G2498,I2498)</f>
        <v>24</v>
      </c>
    </row>
    <row r="2499" spans="1:17" x14ac:dyDescent="0.25">
      <c r="A2499">
        <v>2597</v>
      </c>
      <c r="D2499">
        <v>215.359532</v>
      </c>
      <c r="E2499" s="2">
        <v>2</v>
      </c>
      <c r="H2499">
        <v>197.08475300000001</v>
      </c>
      <c r="I2499" s="3">
        <v>4</v>
      </c>
      <c r="P2499">
        <v>2</v>
      </c>
      <c r="Q2499" t="str">
        <f t="shared" si="40"/>
        <v>24</v>
      </c>
    </row>
    <row r="2500" spans="1:17" x14ac:dyDescent="0.25">
      <c r="A2500">
        <v>2598</v>
      </c>
      <c r="D2500">
        <v>215.359532</v>
      </c>
      <c r="E2500" s="2">
        <v>2</v>
      </c>
      <c r="F2500">
        <v>205.26291900000001</v>
      </c>
      <c r="G2500" s="5">
        <v>3</v>
      </c>
      <c r="H2500">
        <v>197.08475300000001</v>
      </c>
      <c r="I2500" s="3">
        <v>4</v>
      </c>
      <c r="P2500">
        <v>3</v>
      </c>
      <c r="Q2500" t="str">
        <f t="shared" si="40"/>
        <v>234</v>
      </c>
    </row>
    <row r="2501" spans="1:17" x14ac:dyDescent="0.25">
      <c r="A2501">
        <v>2599</v>
      </c>
      <c r="D2501">
        <v>215.359532</v>
      </c>
      <c r="E2501" s="2">
        <v>2</v>
      </c>
      <c r="F2501">
        <v>205.371047</v>
      </c>
      <c r="G2501" s="5">
        <v>3</v>
      </c>
      <c r="P2501">
        <v>2</v>
      </c>
      <c r="Q2501" t="str">
        <f t="shared" si="40"/>
        <v>23</v>
      </c>
    </row>
    <row r="2502" spans="1:17" x14ac:dyDescent="0.25">
      <c r="A2502">
        <v>2600</v>
      </c>
      <c r="D2502">
        <v>215.359532</v>
      </c>
      <c r="E2502" s="2">
        <v>2</v>
      </c>
      <c r="F2502">
        <v>205.371047</v>
      </c>
      <c r="G2502" s="5">
        <v>3</v>
      </c>
      <c r="P2502">
        <v>2</v>
      </c>
      <c r="Q2502" t="str">
        <f t="shared" si="40"/>
        <v>23</v>
      </c>
    </row>
    <row r="2503" spans="1:17" x14ac:dyDescent="0.25">
      <c r="A2503">
        <v>2601</v>
      </c>
      <c r="D2503">
        <v>215.359532</v>
      </c>
      <c r="E2503" s="2">
        <v>2</v>
      </c>
      <c r="F2503">
        <v>205.371047</v>
      </c>
      <c r="G2503" s="5">
        <v>3</v>
      </c>
      <c r="P2503">
        <v>2</v>
      </c>
      <c r="Q2503" t="str">
        <f t="shared" si="40"/>
        <v>23</v>
      </c>
    </row>
    <row r="2504" spans="1:17" x14ac:dyDescent="0.25">
      <c r="A2504">
        <v>2602</v>
      </c>
      <c r="D2504">
        <v>215.359532</v>
      </c>
      <c r="E2504" s="2">
        <v>2</v>
      </c>
      <c r="F2504">
        <v>205.371047</v>
      </c>
      <c r="G2504" s="5">
        <v>3</v>
      </c>
      <c r="P2504">
        <v>2</v>
      </c>
      <c r="Q2504" t="str">
        <f t="shared" si="40"/>
        <v>23</v>
      </c>
    </row>
    <row r="2505" spans="1:17" x14ac:dyDescent="0.25">
      <c r="A2505">
        <v>2603</v>
      </c>
      <c r="D2505">
        <v>215.359532</v>
      </c>
      <c r="E2505" s="2">
        <v>2</v>
      </c>
      <c r="F2505">
        <v>205.371047</v>
      </c>
      <c r="G2505" s="5">
        <v>3</v>
      </c>
      <c r="P2505">
        <v>2</v>
      </c>
      <c r="Q2505" t="str">
        <f t="shared" si="40"/>
        <v>23</v>
      </c>
    </row>
    <row r="2506" spans="1:17" x14ac:dyDescent="0.25">
      <c r="A2506">
        <v>2604</v>
      </c>
      <c r="D2506">
        <v>215.359532</v>
      </c>
      <c r="E2506" s="2">
        <v>2</v>
      </c>
      <c r="F2506">
        <v>205.371047</v>
      </c>
      <c r="G2506" s="5">
        <v>3</v>
      </c>
      <c r="P2506">
        <v>2</v>
      </c>
      <c r="Q2506" t="str">
        <f t="shared" si="40"/>
        <v>23</v>
      </c>
    </row>
    <row r="2507" spans="1:17" x14ac:dyDescent="0.25">
      <c r="A2507">
        <v>2605</v>
      </c>
      <c r="D2507">
        <v>215.359532</v>
      </c>
      <c r="E2507" s="2">
        <v>2</v>
      </c>
      <c r="F2507">
        <v>205.371047</v>
      </c>
      <c r="G2507" s="5">
        <v>3</v>
      </c>
      <c r="P2507">
        <v>2</v>
      </c>
      <c r="Q2507" t="str">
        <f t="shared" si="40"/>
        <v>23</v>
      </c>
    </row>
    <row r="2508" spans="1:17" x14ac:dyDescent="0.25">
      <c r="A2508">
        <v>2606</v>
      </c>
      <c r="B2508">
        <v>222.22998699999999</v>
      </c>
      <c r="C2508" s="4">
        <v>1</v>
      </c>
      <c r="D2508">
        <v>215.359532</v>
      </c>
      <c r="E2508" s="2">
        <v>2</v>
      </c>
      <c r="F2508">
        <v>205.371047</v>
      </c>
      <c r="G2508" s="5">
        <v>3</v>
      </c>
      <c r="P2508">
        <v>3</v>
      </c>
      <c r="Q2508" t="str">
        <f t="shared" si="40"/>
        <v>123</v>
      </c>
    </row>
    <row r="2509" spans="1:17" x14ac:dyDescent="0.25">
      <c r="A2509">
        <v>2607</v>
      </c>
      <c r="B2509">
        <v>222.32744099999999</v>
      </c>
      <c r="C2509" s="4">
        <v>1</v>
      </c>
      <c r="D2509">
        <v>215.213019</v>
      </c>
      <c r="E2509" s="2">
        <v>2</v>
      </c>
      <c r="F2509">
        <v>205.371047</v>
      </c>
      <c r="G2509" s="5">
        <v>3</v>
      </c>
      <c r="P2509">
        <v>3</v>
      </c>
      <c r="Q2509" t="str">
        <f t="shared" si="40"/>
        <v>123</v>
      </c>
    </row>
    <row r="2510" spans="1:17" x14ac:dyDescent="0.25">
      <c r="A2510">
        <v>2608</v>
      </c>
      <c r="B2510">
        <v>222.32744099999999</v>
      </c>
      <c r="C2510" s="4">
        <v>1</v>
      </c>
      <c r="F2510">
        <v>205.371047</v>
      </c>
      <c r="G2510" s="5">
        <v>3</v>
      </c>
      <c r="P2510">
        <v>2</v>
      </c>
      <c r="Q2510" t="str">
        <f t="shared" si="40"/>
        <v>13</v>
      </c>
    </row>
    <row r="2511" spans="1:17" x14ac:dyDescent="0.25">
      <c r="A2511">
        <v>2609</v>
      </c>
      <c r="B2511">
        <v>222.32744099999999</v>
      </c>
      <c r="C2511" s="4">
        <v>1</v>
      </c>
      <c r="F2511">
        <v>205.371047</v>
      </c>
      <c r="G2511" s="5">
        <v>3</v>
      </c>
      <c r="P2511">
        <v>2</v>
      </c>
      <c r="Q2511" t="str">
        <f t="shared" si="40"/>
        <v>13</v>
      </c>
    </row>
    <row r="2512" spans="1:17" x14ac:dyDescent="0.25">
      <c r="A2512">
        <v>2610</v>
      </c>
      <c r="B2512">
        <v>222.32744099999999</v>
      </c>
      <c r="C2512" s="4">
        <v>1</v>
      </c>
      <c r="F2512">
        <v>205.26291900000001</v>
      </c>
      <c r="G2512" s="5">
        <v>3</v>
      </c>
      <c r="H2512">
        <v>212.37778299999999</v>
      </c>
      <c r="I2512" s="3">
        <v>4</v>
      </c>
      <c r="P2512">
        <v>3</v>
      </c>
      <c r="Q2512" t="str">
        <f t="shared" si="40"/>
        <v>134</v>
      </c>
    </row>
    <row r="2513" spans="1:17" x14ac:dyDescent="0.25">
      <c r="A2513">
        <v>2611</v>
      </c>
      <c r="B2513">
        <v>222.32744099999999</v>
      </c>
      <c r="C2513" s="4">
        <v>1</v>
      </c>
      <c r="H2513">
        <v>212.37778299999999</v>
      </c>
      <c r="I2513" s="3">
        <v>4</v>
      </c>
      <c r="P2513">
        <v>2</v>
      </c>
      <c r="Q2513" t="str">
        <f t="shared" si="40"/>
        <v>14</v>
      </c>
    </row>
    <row r="2514" spans="1:17" x14ac:dyDescent="0.25">
      <c r="A2514">
        <v>2612</v>
      </c>
      <c r="B2514">
        <v>222.32744099999999</v>
      </c>
      <c r="C2514" s="4">
        <v>1</v>
      </c>
      <c r="H2514">
        <v>212.37778299999999</v>
      </c>
      <c r="I2514" s="3">
        <v>4</v>
      </c>
      <c r="P2514">
        <v>2</v>
      </c>
      <c r="Q2514" t="str">
        <f t="shared" si="40"/>
        <v>14</v>
      </c>
    </row>
    <row r="2515" spans="1:17" x14ac:dyDescent="0.25">
      <c r="A2515">
        <v>2613</v>
      </c>
      <c r="B2515">
        <v>222.32744099999999</v>
      </c>
      <c r="C2515" s="4">
        <v>1</v>
      </c>
      <c r="H2515">
        <v>212.37778299999999</v>
      </c>
      <c r="I2515" s="3">
        <v>4</v>
      </c>
      <c r="P2515">
        <v>2</v>
      </c>
      <c r="Q2515" t="str">
        <f t="shared" si="40"/>
        <v>14</v>
      </c>
    </row>
    <row r="2516" spans="1:17" x14ac:dyDescent="0.25">
      <c r="A2516">
        <v>2614</v>
      </c>
      <c r="B2516">
        <v>222.32744099999999</v>
      </c>
      <c r="C2516" s="4">
        <v>1</v>
      </c>
      <c r="H2516">
        <v>212.37778299999999</v>
      </c>
      <c r="I2516" s="3">
        <v>4</v>
      </c>
      <c r="P2516">
        <v>2</v>
      </c>
      <c r="Q2516" t="str">
        <f t="shared" si="40"/>
        <v>14</v>
      </c>
    </row>
    <row r="2517" spans="1:17" x14ac:dyDescent="0.25">
      <c r="A2517">
        <v>2615</v>
      </c>
      <c r="B2517">
        <v>222.32744099999999</v>
      </c>
      <c r="C2517" s="4">
        <v>1</v>
      </c>
      <c r="H2517">
        <v>212.37778299999999</v>
      </c>
      <c r="I2517" s="3">
        <v>4</v>
      </c>
      <c r="P2517">
        <v>2</v>
      </c>
      <c r="Q2517" t="str">
        <f t="shared" si="40"/>
        <v>14</v>
      </c>
    </row>
    <row r="2518" spans="1:17" x14ac:dyDescent="0.25">
      <c r="A2518">
        <v>2616</v>
      </c>
      <c r="B2518">
        <v>222.32744099999999</v>
      </c>
      <c r="C2518" s="4">
        <v>1</v>
      </c>
      <c r="H2518">
        <v>212.37778299999999</v>
      </c>
      <c r="I2518" s="3">
        <v>4</v>
      </c>
      <c r="P2518">
        <v>2</v>
      </c>
      <c r="Q2518" t="str">
        <f t="shared" si="40"/>
        <v>14</v>
      </c>
    </row>
    <row r="2519" spans="1:17" x14ac:dyDescent="0.25">
      <c r="A2519">
        <v>2617</v>
      </c>
      <c r="B2519">
        <v>222.32744099999999</v>
      </c>
      <c r="C2519" s="4">
        <v>1</v>
      </c>
      <c r="H2519">
        <v>212.37778299999999</v>
      </c>
      <c r="I2519" s="3">
        <v>4</v>
      </c>
      <c r="P2519">
        <v>2</v>
      </c>
      <c r="Q2519" t="str">
        <f t="shared" si="40"/>
        <v>14</v>
      </c>
    </row>
    <row r="2520" spans="1:17" x14ac:dyDescent="0.25">
      <c r="A2520">
        <v>2618</v>
      </c>
      <c r="B2520">
        <v>222.32744099999999</v>
      </c>
      <c r="C2520" s="4">
        <v>1</v>
      </c>
      <c r="H2520">
        <v>212.37778299999999</v>
      </c>
      <c r="I2520" s="3">
        <v>4</v>
      </c>
      <c r="P2520">
        <v>2</v>
      </c>
      <c r="Q2520" t="str">
        <f t="shared" si="40"/>
        <v>14</v>
      </c>
    </row>
    <row r="2521" spans="1:17" x14ac:dyDescent="0.25">
      <c r="A2521">
        <v>2619</v>
      </c>
      <c r="B2521">
        <v>222.32744099999999</v>
      </c>
      <c r="C2521" s="4">
        <v>1</v>
      </c>
      <c r="D2521">
        <v>229.283725</v>
      </c>
      <c r="E2521" s="2">
        <v>2</v>
      </c>
      <c r="H2521">
        <v>212.37778299999999</v>
      </c>
      <c r="I2521" s="3">
        <v>4</v>
      </c>
      <c r="P2521">
        <v>3</v>
      </c>
      <c r="Q2521" t="str">
        <f t="shared" si="40"/>
        <v>124</v>
      </c>
    </row>
    <row r="2522" spans="1:17" x14ac:dyDescent="0.25">
      <c r="A2522">
        <v>2620</v>
      </c>
      <c r="B2522">
        <v>222.32744099999999</v>
      </c>
      <c r="C2522" s="4">
        <v>1</v>
      </c>
      <c r="D2522">
        <v>229.344819</v>
      </c>
      <c r="E2522" s="2">
        <v>2</v>
      </c>
      <c r="H2522">
        <v>212.37778299999999</v>
      </c>
      <c r="I2522" s="3">
        <v>4</v>
      </c>
      <c r="P2522">
        <v>3</v>
      </c>
      <c r="Q2522" t="str">
        <f t="shared" si="40"/>
        <v>124</v>
      </c>
    </row>
    <row r="2523" spans="1:17" x14ac:dyDescent="0.25">
      <c r="A2523">
        <v>2621</v>
      </c>
      <c r="B2523">
        <v>222.22998699999999</v>
      </c>
      <c r="C2523" s="4">
        <v>1</v>
      </c>
      <c r="D2523">
        <v>229.344819</v>
      </c>
      <c r="E2523" s="2">
        <v>2</v>
      </c>
      <c r="H2523">
        <v>212.37778299999999</v>
      </c>
      <c r="I2523" s="3">
        <v>4</v>
      </c>
      <c r="P2523">
        <v>3</v>
      </c>
      <c r="Q2523" t="str">
        <f t="shared" si="40"/>
        <v>124</v>
      </c>
    </row>
    <row r="2524" spans="1:17" x14ac:dyDescent="0.25">
      <c r="A2524">
        <v>2622</v>
      </c>
      <c r="D2524">
        <v>229.344819</v>
      </c>
      <c r="E2524" s="2">
        <v>2</v>
      </c>
      <c r="F2524">
        <v>219.010526</v>
      </c>
      <c r="G2524" s="5">
        <v>3</v>
      </c>
      <c r="H2524">
        <v>212.37778299999999</v>
      </c>
      <c r="I2524" s="3">
        <v>4</v>
      </c>
      <c r="P2524">
        <v>3</v>
      </c>
      <c r="Q2524" t="str">
        <f t="shared" si="40"/>
        <v>234</v>
      </c>
    </row>
    <row r="2525" spans="1:17" x14ac:dyDescent="0.25">
      <c r="A2525">
        <v>2623</v>
      </c>
      <c r="D2525">
        <v>229.344819</v>
      </c>
      <c r="E2525" s="2">
        <v>2</v>
      </c>
      <c r="F2525">
        <v>219.115273</v>
      </c>
      <c r="G2525" s="5">
        <v>3</v>
      </c>
      <c r="H2525">
        <v>212.37778299999999</v>
      </c>
      <c r="I2525" s="3">
        <v>4</v>
      </c>
      <c r="P2525">
        <v>3</v>
      </c>
      <c r="Q2525" t="str">
        <f t="shared" si="40"/>
        <v>234</v>
      </c>
    </row>
    <row r="2526" spans="1:17" x14ac:dyDescent="0.25">
      <c r="A2526">
        <v>2624</v>
      </c>
      <c r="D2526">
        <v>229.344819</v>
      </c>
      <c r="E2526" s="2">
        <v>2</v>
      </c>
      <c r="F2526">
        <v>219.115273</v>
      </c>
      <c r="G2526" s="5">
        <v>3</v>
      </c>
      <c r="H2526">
        <v>212.37778299999999</v>
      </c>
      <c r="I2526" s="3">
        <v>4</v>
      </c>
      <c r="P2526">
        <v>3</v>
      </c>
      <c r="Q2526" t="str">
        <f t="shared" si="40"/>
        <v>234</v>
      </c>
    </row>
    <row r="2527" spans="1:17" x14ac:dyDescent="0.25">
      <c r="A2527">
        <v>2625</v>
      </c>
      <c r="D2527">
        <v>229.344819</v>
      </c>
      <c r="E2527" s="2">
        <v>2</v>
      </c>
      <c r="F2527">
        <v>219.115273</v>
      </c>
      <c r="G2527" s="5">
        <v>3</v>
      </c>
      <c r="H2527">
        <v>212.37778299999999</v>
      </c>
      <c r="I2527" s="3">
        <v>4</v>
      </c>
      <c r="P2527">
        <v>3</v>
      </c>
      <c r="Q2527" t="str">
        <f t="shared" si="40"/>
        <v>234</v>
      </c>
    </row>
    <row r="2528" spans="1:17" x14ac:dyDescent="0.25">
      <c r="A2528">
        <v>2626</v>
      </c>
      <c r="D2528">
        <v>229.344819</v>
      </c>
      <c r="E2528" s="2">
        <v>2</v>
      </c>
      <c r="F2528">
        <v>219.115273</v>
      </c>
      <c r="G2528" s="5">
        <v>3</v>
      </c>
      <c r="P2528">
        <v>2</v>
      </c>
      <c r="Q2528" t="str">
        <f t="shared" si="40"/>
        <v>23</v>
      </c>
    </row>
    <row r="2529" spans="1:17" x14ac:dyDescent="0.25">
      <c r="A2529">
        <v>2627</v>
      </c>
      <c r="D2529">
        <v>229.344819</v>
      </c>
      <c r="E2529" s="2">
        <v>2</v>
      </c>
      <c r="F2529">
        <v>219.115273</v>
      </c>
      <c r="G2529" s="5">
        <v>3</v>
      </c>
      <c r="P2529">
        <v>2</v>
      </c>
      <c r="Q2529" t="str">
        <f t="shared" si="40"/>
        <v>23</v>
      </c>
    </row>
    <row r="2530" spans="1:17" x14ac:dyDescent="0.25">
      <c r="A2530">
        <v>2628</v>
      </c>
      <c r="D2530">
        <v>229.344819</v>
      </c>
      <c r="E2530" s="2">
        <v>2</v>
      </c>
      <c r="F2530">
        <v>219.115273</v>
      </c>
      <c r="G2530" s="5">
        <v>3</v>
      </c>
      <c r="P2530">
        <v>2</v>
      </c>
      <c r="Q2530" t="str">
        <f t="shared" si="40"/>
        <v>23</v>
      </c>
    </row>
    <row r="2531" spans="1:17" x14ac:dyDescent="0.25">
      <c r="A2531">
        <v>2629</v>
      </c>
      <c r="D2531">
        <v>229.344819</v>
      </c>
      <c r="E2531" s="2">
        <v>2</v>
      </c>
      <c r="F2531">
        <v>219.115273</v>
      </c>
      <c r="G2531" s="5">
        <v>3</v>
      </c>
      <c r="P2531">
        <v>2</v>
      </c>
      <c r="Q2531" t="str">
        <f t="shared" si="40"/>
        <v>23</v>
      </c>
    </row>
    <row r="2532" spans="1:17" x14ac:dyDescent="0.25">
      <c r="A2532">
        <v>2630</v>
      </c>
      <c r="D2532">
        <v>229.344819</v>
      </c>
      <c r="E2532" s="2">
        <v>2</v>
      </c>
      <c r="F2532">
        <v>219.115273</v>
      </c>
      <c r="G2532" s="5">
        <v>3</v>
      </c>
      <c r="P2532">
        <v>2</v>
      </c>
      <c r="Q2532" t="str">
        <f t="shared" si="40"/>
        <v>23</v>
      </c>
    </row>
    <row r="2533" spans="1:17" x14ac:dyDescent="0.25">
      <c r="A2533">
        <v>2631</v>
      </c>
      <c r="D2533">
        <v>229.344819</v>
      </c>
      <c r="E2533" s="2">
        <v>2</v>
      </c>
      <c r="F2533">
        <v>219.115273</v>
      </c>
      <c r="G2533" s="5">
        <v>3</v>
      </c>
      <c r="P2533">
        <v>2</v>
      </c>
      <c r="Q2533" t="str">
        <f t="shared" si="40"/>
        <v>23</v>
      </c>
    </row>
    <row r="2534" spans="1:17" x14ac:dyDescent="0.25">
      <c r="A2534">
        <v>2632</v>
      </c>
      <c r="D2534">
        <v>229.344819</v>
      </c>
      <c r="E2534" s="2">
        <v>2</v>
      </c>
      <c r="F2534">
        <v>219.115273</v>
      </c>
      <c r="G2534" s="5">
        <v>3</v>
      </c>
      <c r="P2534">
        <v>2</v>
      </c>
      <c r="Q2534" t="str">
        <f t="shared" si="40"/>
        <v>23</v>
      </c>
    </row>
    <row r="2535" spans="1:17" x14ac:dyDescent="0.25">
      <c r="A2535">
        <v>2633</v>
      </c>
      <c r="D2535">
        <v>229.344819</v>
      </c>
      <c r="E2535" s="2">
        <v>2</v>
      </c>
      <c r="F2535">
        <v>219.115273</v>
      </c>
      <c r="G2535" s="5">
        <v>3</v>
      </c>
      <c r="P2535">
        <v>2</v>
      </c>
      <c r="Q2535" t="str">
        <f t="shared" si="40"/>
        <v>23</v>
      </c>
    </row>
    <row r="2536" spans="1:17" x14ac:dyDescent="0.25">
      <c r="A2536">
        <v>2634</v>
      </c>
      <c r="B2536">
        <v>236.96216899999999</v>
      </c>
      <c r="C2536" s="4">
        <v>1</v>
      </c>
      <c r="D2536">
        <v>229.344819</v>
      </c>
      <c r="E2536" s="2">
        <v>2</v>
      </c>
      <c r="F2536">
        <v>219.115273</v>
      </c>
      <c r="G2536" s="5">
        <v>3</v>
      </c>
      <c r="P2536">
        <v>3</v>
      </c>
      <c r="Q2536" t="str">
        <f t="shared" si="40"/>
        <v>123</v>
      </c>
    </row>
    <row r="2537" spans="1:17" x14ac:dyDescent="0.25">
      <c r="A2537">
        <v>2635</v>
      </c>
      <c r="B2537">
        <v>237.00459799999999</v>
      </c>
      <c r="C2537" s="4">
        <v>1</v>
      </c>
      <c r="D2537">
        <v>229.283725</v>
      </c>
      <c r="E2537" s="2">
        <v>2</v>
      </c>
      <c r="F2537">
        <v>219.010526</v>
      </c>
      <c r="G2537" s="5">
        <v>3</v>
      </c>
      <c r="P2537">
        <v>3</v>
      </c>
      <c r="Q2537" t="str">
        <f t="shared" si="40"/>
        <v>123</v>
      </c>
    </row>
    <row r="2538" spans="1:17" x14ac:dyDescent="0.25">
      <c r="A2538">
        <v>2636</v>
      </c>
      <c r="B2538">
        <v>237.00459799999999</v>
      </c>
      <c r="C2538" s="4">
        <v>1</v>
      </c>
      <c r="F2538">
        <v>219.010526</v>
      </c>
      <c r="G2538" s="5">
        <v>3</v>
      </c>
      <c r="P2538">
        <v>2</v>
      </c>
      <c r="Q2538" t="str">
        <f t="shared" si="40"/>
        <v>13</v>
      </c>
    </row>
    <row r="2539" spans="1:17" x14ac:dyDescent="0.25">
      <c r="A2539">
        <v>2637</v>
      </c>
      <c r="B2539">
        <v>237.00459799999999</v>
      </c>
      <c r="C2539" s="4">
        <v>1</v>
      </c>
      <c r="F2539">
        <v>219.010526</v>
      </c>
      <c r="G2539" s="5">
        <v>3</v>
      </c>
      <c r="H2539">
        <v>226.70330100000001</v>
      </c>
      <c r="I2539" s="3">
        <v>4</v>
      </c>
      <c r="P2539">
        <v>3</v>
      </c>
      <c r="Q2539" t="str">
        <f t="shared" si="40"/>
        <v>134</v>
      </c>
    </row>
    <row r="2540" spans="1:17" x14ac:dyDescent="0.25">
      <c r="A2540">
        <v>2638</v>
      </c>
      <c r="B2540">
        <v>237.00459799999999</v>
      </c>
      <c r="C2540" s="4">
        <v>1</v>
      </c>
      <c r="F2540">
        <v>219.010526</v>
      </c>
      <c r="G2540" s="5">
        <v>3</v>
      </c>
      <c r="H2540">
        <v>226.77505300000001</v>
      </c>
      <c r="I2540" s="3">
        <v>4</v>
      </c>
      <c r="P2540">
        <v>3</v>
      </c>
      <c r="Q2540" t="str">
        <f t="shared" si="40"/>
        <v>134</v>
      </c>
    </row>
    <row r="2541" spans="1:17" x14ac:dyDescent="0.25">
      <c r="A2541">
        <v>2639</v>
      </c>
      <c r="B2541">
        <v>237.00459799999999</v>
      </c>
      <c r="C2541" s="4">
        <v>1</v>
      </c>
      <c r="H2541">
        <v>226.77505300000001</v>
      </c>
      <c r="I2541" s="3">
        <v>4</v>
      </c>
      <c r="P2541">
        <v>2</v>
      </c>
      <c r="Q2541" t="str">
        <f t="shared" si="40"/>
        <v>14</v>
      </c>
    </row>
    <row r="2542" spans="1:17" x14ac:dyDescent="0.25">
      <c r="A2542">
        <v>2640</v>
      </c>
      <c r="B2542">
        <v>237.00459799999999</v>
      </c>
      <c r="C2542" s="4">
        <v>1</v>
      </c>
      <c r="H2542">
        <v>226.77505300000001</v>
      </c>
      <c r="I2542" s="3">
        <v>4</v>
      </c>
      <c r="P2542">
        <v>2</v>
      </c>
      <c r="Q2542" t="str">
        <f t="shared" si="40"/>
        <v>14</v>
      </c>
    </row>
    <row r="2543" spans="1:17" x14ac:dyDescent="0.25">
      <c r="A2543">
        <v>2641</v>
      </c>
      <c r="B2543">
        <v>237.00459799999999</v>
      </c>
      <c r="C2543" s="4">
        <v>1</v>
      </c>
      <c r="H2543">
        <v>226.77505300000001</v>
      </c>
      <c r="I2543" s="3">
        <v>4</v>
      </c>
      <c r="P2543">
        <v>2</v>
      </c>
      <c r="Q2543" t="str">
        <f t="shared" si="40"/>
        <v>14</v>
      </c>
    </row>
    <row r="2544" spans="1:17" x14ac:dyDescent="0.25">
      <c r="A2544">
        <v>2642</v>
      </c>
      <c r="B2544">
        <v>237.00459799999999</v>
      </c>
      <c r="C2544" s="4">
        <v>1</v>
      </c>
      <c r="H2544">
        <v>226.77505300000001</v>
      </c>
      <c r="I2544" s="3">
        <v>4</v>
      </c>
      <c r="P2544">
        <v>2</v>
      </c>
      <c r="Q2544" t="str">
        <f t="shared" si="40"/>
        <v>14</v>
      </c>
    </row>
    <row r="2545" spans="1:17" x14ac:dyDescent="0.25">
      <c r="A2545">
        <v>2643</v>
      </c>
      <c r="B2545">
        <v>237.00459799999999</v>
      </c>
      <c r="C2545" s="4">
        <v>1</v>
      </c>
      <c r="H2545">
        <v>226.77505300000001</v>
      </c>
      <c r="I2545" s="3">
        <v>4</v>
      </c>
      <c r="P2545">
        <v>2</v>
      </c>
      <c r="Q2545" t="str">
        <f t="shared" si="40"/>
        <v>14</v>
      </c>
    </row>
    <row r="2546" spans="1:17" x14ac:dyDescent="0.25">
      <c r="A2546">
        <v>2644</v>
      </c>
      <c r="B2546">
        <v>237.00459799999999</v>
      </c>
      <c r="C2546" s="4">
        <v>1</v>
      </c>
      <c r="H2546">
        <v>226.77505300000001</v>
      </c>
      <c r="I2546" s="3">
        <v>4</v>
      </c>
      <c r="P2546">
        <v>2</v>
      </c>
      <c r="Q2546" t="str">
        <f t="shared" si="40"/>
        <v>14</v>
      </c>
    </row>
    <row r="2547" spans="1:17" x14ac:dyDescent="0.25">
      <c r="A2547">
        <v>2645</v>
      </c>
      <c r="B2547">
        <v>237.00459799999999</v>
      </c>
      <c r="C2547" s="4">
        <v>1</v>
      </c>
      <c r="H2547">
        <v>226.77505300000001</v>
      </c>
      <c r="I2547" s="3">
        <v>4</v>
      </c>
      <c r="P2547">
        <v>2</v>
      </c>
      <c r="Q2547" t="str">
        <f t="shared" si="40"/>
        <v>14</v>
      </c>
    </row>
    <row r="2548" spans="1:17" x14ac:dyDescent="0.25">
      <c r="A2548">
        <v>2646</v>
      </c>
      <c r="B2548">
        <v>237.00459799999999</v>
      </c>
      <c r="C2548" s="4">
        <v>1</v>
      </c>
      <c r="H2548">
        <v>226.77505300000001</v>
      </c>
      <c r="I2548" s="3">
        <v>4</v>
      </c>
      <c r="P2548">
        <v>2</v>
      </c>
      <c r="Q2548" t="str">
        <f t="shared" si="40"/>
        <v>14</v>
      </c>
    </row>
    <row r="2549" spans="1:17" x14ac:dyDescent="0.25">
      <c r="A2549">
        <v>2647</v>
      </c>
      <c r="B2549">
        <v>237.00459799999999</v>
      </c>
      <c r="C2549" s="4">
        <v>1</v>
      </c>
      <c r="H2549">
        <v>226.77505300000001</v>
      </c>
      <c r="I2549" s="3">
        <v>4</v>
      </c>
      <c r="P2549">
        <v>2</v>
      </c>
      <c r="Q2549" t="str">
        <f t="shared" si="40"/>
        <v>14</v>
      </c>
    </row>
    <row r="2550" spans="1:17" x14ac:dyDescent="0.25">
      <c r="A2550">
        <v>2648</v>
      </c>
      <c r="B2550">
        <v>237.00459799999999</v>
      </c>
      <c r="C2550" s="4">
        <v>1</v>
      </c>
      <c r="D2550">
        <v>245.698634</v>
      </c>
      <c r="E2550" s="2">
        <v>2</v>
      </c>
      <c r="H2550">
        <v>226.77505300000001</v>
      </c>
      <c r="I2550" s="3">
        <v>4</v>
      </c>
      <c r="P2550">
        <v>3</v>
      </c>
      <c r="Q2550" t="str">
        <f t="shared" si="40"/>
        <v>124</v>
      </c>
    </row>
    <row r="2551" spans="1:17" x14ac:dyDescent="0.25">
      <c r="A2551">
        <v>2649</v>
      </c>
      <c r="B2551">
        <v>236.96216899999999</v>
      </c>
      <c r="C2551" s="4">
        <v>1</v>
      </c>
      <c r="D2551">
        <v>245.70210599999999</v>
      </c>
      <c r="E2551" s="2">
        <v>2</v>
      </c>
      <c r="H2551">
        <v>226.77505300000001</v>
      </c>
      <c r="I2551" s="3">
        <v>4</v>
      </c>
      <c r="P2551">
        <v>3</v>
      </c>
      <c r="Q2551" t="str">
        <f t="shared" si="40"/>
        <v>124</v>
      </c>
    </row>
    <row r="2552" spans="1:17" x14ac:dyDescent="0.25">
      <c r="A2552">
        <v>2650</v>
      </c>
      <c r="D2552">
        <v>245.70210599999999</v>
      </c>
      <c r="E2552" s="2">
        <v>2</v>
      </c>
      <c r="H2552">
        <v>226.77505300000001</v>
      </c>
      <c r="I2552" s="3">
        <v>4</v>
      </c>
      <c r="P2552">
        <v>2</v>
      </c>
      <c r="Q2552" t="str">
        <f t="shared" si="40"/>
        <v>24</v>
      </c>
    </row>
    <row r="2553" spans="1:17" x14ac:dyDescent="0.25">
      <c r="A2553">
        <v>2651</v>
      </c>
      <c r="D2553">
        <v>245.70210599999999</v>
      </c>
      <c r="E2553" s="2">
        <v>2</v>
      </c>
      <c r="F2553">
        <v>233.666314</v>
      </c>
      <c r="G2553" s="5">
        <v>3</v>
      </c>
      <c r="H2553">
        <v>226.77505300000001</v>
      </c>
      <c r="I2553" s="3">
        <v>4</v>
      </c>
      <c r="P2553">
        <v>3</v>
      </c>
      <c r="Q2553" t="str">
        <f t="shared" si="40"/>
        <v>234</v>
      </c>
    </row>
    <row r="2554" spans="1:17" x14ac:dyDescent="0.25">
      <c r="A2554">
        <v>2652</v>
      </c>
      <c r="D2554">
        <v>245.70210599999999</v>
      </c>
      <c r="E2554" s="2">
        <v>2</v>
      </c>
      <c r="F2554">
        <v>233.69359700000001</v>
      </c>
      <c r="G2554" s="5">
        <v>3</v>
      </c>
      <c r="H2554">
        <v>226.70330100000001</v>
      </c>
      <c r="I2554" s="3">
        <v>4</v>
      </c>
      <c r="P2554">
        <v>3</v>
      </c>
      <c r="Q2554" t="str">
        <f t="shared" si="40"/>
        <v>234</v>
      </c>
    </row>
    <row r="2555" spans="1:17" x14ac:dyDescent="0.25">
      <c r="A2555">
        <v>2653</v>
      </c>
      <c r="D2555">
        <v>245.70210599999999</v>
      </c>
      <c r="E2555" s="2">
        <v>2</v>
      </c>
      <c r="F2555">
        <v>233.69359700000001</v>
      </c>
      <c r="G2555" s="5">
        <v>3</v>
      </c>
      <c r="H2555">
        <v>226.70330100000001</v>
      </c>
      <c r="I2555" s="3">
        <v>4</v>
      </c>
      <c r="P2555">
        <v>3</v>
      </c>
      <c r="Q2555" t="str">
        <f t="shared" si="40"/>
        <v>234</v>
      </c>
    </row>
    <row r="2556" spans="1:17" x14ac:dyDescent="0.25">
      <c r="A2556">
        <v>2654</v>
      </c>
      <c r="D2556">
        <v>245.70210599999999</v>
      </c>
      <c r="E2556" s="2">
        <v>2</v>
      </c>
      <c r="F2556">
        <v>233.69359700000001</v>
      </c>
      <c r="G2556" s="5">
        <v>3</v>
      </c>
      <c r="H2556">
        <v>226.70330100000001</v>
      </c>
      <c r="I2556" s="3">
        <v>4</v>
      </c>
      <c r="P2556">
        <v>3</v>
      </c>
      <c r="Q2556" t="str">
        <f t="shared" si="40"/>
        <v>234</v>
      </c>
    </row>
    <row r="2557" spans="1:17" x14ac:dyDescent="0.25">
      <c r="A2557">
        <v>2655</v>
      </c>
      <c r="D2557">
        <v>245.70210599999999</v>
      </c>
      <c r="E2557" s="2">
        <v>2</v>
      </c>
      <c r="F2557">
        <v>233.69359700000001</v>
      </c>
      <c r="G2557" s="5">
        <v>3</v>
      </c>
      <c r="P2557">
        <v>2</v>
      </c>
      <c r="Q2557" t="str">
        <f t="shared" si="40"/>
        <v>23</v>
      </c>
    </row>
    <row r="2558" spans="1:17" x14ac:dyDescent="0.25">
      <c r="A2558">
        <v>2656</v>
      </c>
      <c r="D2558">
        <v>245.70210599999999</v>
      </c>
      <c r="E2558" s="2">
        <v>2</v>
      </c>
      <c r="F2558">
        <v>233.69359700000001</v>
      </c>
      <c r="G2558" s="5">
        <v>3</v>
      </c>
      <c r="P2558">
        <v>2</v>
      </c>
      <c r="Q2558" t="str">
        <f t="shared" si="40"/>
        <v>23</v>
      </c>
    </row>
    <row r="2559" spans="1:17" x14ac:dyDescent="0.25">
      <c r="A2559">
        <v>2657</v>
      </c>
      <c r="D2559">
        <v>245.70210599999999</v>
      </c>
      <c r="E2559" s="2">
        <v>2</v>
      </c>
      <c r="F2559">
        <v>233.69359700000001</v>
      </c>
      <c r="G2559" s="5">
        <v>3</v>
      </c>
      <c r="P2559">
        <v>2</v>
      </c>
      <c r="Q2559" t="str">
        <f t="shared" si="40"/>
        <v>23</v>
      </c>
    </row>
    <row r="2560" spans="1:17" x14ac:dyDescent="0.25">
      <c r="A2560">
        <v>2658</v>
      </c>
      <c r="D2560">
        <v>245.70210599999999</v>
      </c>
      <c r="E2560" s="2">
        <v>2</v>
      </c>
      <c r="F2560">
        <v>233.69359700000001</v>
      </c>
      <c r="G2560" s="5">
        <v>3</v>
      </c>
      <c r="P2560">
        <v>2</v>
      </c>
      <c r="Q2560" t="str">
        <f t="shared" si="40"/>
        <v>23</v>
      </c>
    </row>
    <row r="2561" spans="1:17" x14ac:dyDescent="0.25">
      <c r="A2561">
        <v>2659</v>
      </c>
      <c r="D2561">
        <v>245.70210599999999</v>
      </c>
      <c r="E2561" s="2">
        <v>2</v>
      </c>
      <c r="F2561">
        <v>233.69359700000001</v>
      </c>
      <c r="G2561" s="5">
        <v>3</v>
      </c>
      <c r="P2561">
        <v>2</v>
      </c>
      <c r="Q2561" t="str">
        <f t="shared" si="40"/>
        <v>23</v>
      </c>
    </row>
    <row r="2562" spans="1:17" x14ac:dyDescent="0.25">
      <c r="A2562">
        <v>2660</v>
      </c>
      <c r="D2562">
        <v>245.70210599999999</v>
      </c>
      <c r="E2562" s="2">
        <v>2</v>
      </c>
      <c r="F2562">
        <v>233.69359700000001</v>
      </c>
      <c r="G2562" s="5">
        <v>3</v>
      </c>
      <c r="P2562">
        <v>2</v>
      </c>
      <c r="Q2562" t="str">
        <f t="shared" ref="Q2562:Q2604" si="41">CONCATENATE(C2562,E2562,G2562,I2562)</f>
        <v>23</v>
      </c>
    </row>
    <row r="2563" spans="1:17" x14ac:dyDescent="0.25">
      <c r="A2563">
        <v>2661</v>
      </c>
      <c r="D2563">
        <v>245.70210599999999</v>
      </c>
      <c r="E2563" s="2">
        <v>2</v>
      </c>
      <c r="F2563">
        <v>233.69359700000001</v>
      </c>
      <c r="G2563" s="5">
        <v>3</v>
      </c>
      <c r="P2563">
        <v>2</v>
      </c>
      <c r="Q2563" t="str">
        <f t="shared" si="41"/>
        <v>23</v>
      </c>
    </row>
    <row r="2564" spans="1:17" x14ac:dyDescent="0.25">
      <c r="A2564">
        <v>2662</v>
      </c>
      <c r="D2564">
        <v>245.70210599999999</v>
      </c>
      <c r="E2564" s="2">
        <v>2</v>
      </c>
      <c r="F2564">
        <v>233.69359700000001</v>
      </c>
      <c r="G2564" s="5">
        <v>3</v>
      </c>
      <c r="P2564">
        <v>2</v>
      </c>
      <c r="Q2564" t="str">
        <f t="shared" si="41"/>
        <v>23</v>
      </c>
    </row>
    <row r="2565" spans="1:17" x14ac:dyDescent="0.25">
      <c r="A2565">
        <v>2663</v>
      </c>
      <c r="B2565">
        <v>253.856448</v>
      </c>
      <c r="C2565" s="4">
        <v>1</v>
      </c>
      <c r="D2565">
        <v>245.70210599999999</v>
      </c>
      <c r="E2565" s="2">
        <v>2</v>
      </c>
      <c r="F2565">
        <v>233.69359700000001</v>
      </c>
      <c r="G2565" s="5">
        <v>3</v>
      </c>
      <c r="P2565">
        <v>3</v>
      </c>
      <c r="Q2565" t="str">
        <f t="shared" si="41"/>
        <v>123</v>
      </c>
    </row>
    <row r="2566" spans="1:17" x14ac:dyDescent="0.25">
      <c r="A2566">
        <v>2664</v>
      </c>
      <c r="B2566">
        <v>253.954925</v>
      </c>
      <c r="C2566" s="4">
        <v>1</v>
      </c>
      <c r="D2566">
        <v>245.70210599999999</v>
      </c>
      <c r="E2566" s="2">
        <v>2</v>
      </c>
      <c r="F2566">
        <v>233.69359700000001</v>
      </c>
      <c r="G2566" s="5">
        <v>3</v>
      </c>
      <c r="P2566">
        <v>3</v>
      </c>
      <c r="Q2566" t="str">
        <f t="shared" si="41"/>
        <v>123</v>
      </c>
    </row>
    <row r="2567" spans="1:17" x14ac:dyDescent="0.25">
      <c r="A2567">
        <v>2665</v>
      </c>
      <c r="B2567">
        <v>253.954925</v>
      </c>
      <c r="C2567" s="4">
        <v>1</v>
      </c>
      <c r="D2567">
        <v>245.698634</v>
      </c>
      <c r="E2567" s="2">
        <v>2</v>
      </c>
      <c r="F2567">
        <v>233.69359700000001</v>
      </c>
      <c r="G2567" s="5">
        <v>3</v>
      </c>
      <c r="P2567">
        <v>3</v>
      </c>
      <c r="Q2567" t="str">
        <f t="shared" si="41"/>
        <v>123</v>
      </c>
    </row>
    <row r="2568" spans="1:17" x14ac:dyDescent="0.25">
      <c r="A2568">
        <v>2666</v>
      </c>
      <c r="B2568">
        <v>253.954925</v>
      </c>
      <c r="C2568" s="4">
        <v>1</v>
      </c>
      <c r="F2568">
        <v>233.666314</v>
      </c>
      <c r="G2568" s="5">
        <v>3</v>
      </c>
      <c r="P2568">
        <v>2</v>
      </c>
      <c r="Q2568" t="str">
        <f t="shared" si="41"/>
        <v>13</v>
      </c>
    </row>
    <row r="2569" spans="1:17" x14ac:dyDescent="0.25">
      <c r="A2569">
        <v>2667</v>
      </c>
      <c r="B2569">
        <v>253.954925</v>
      </c>
      <c r="C2569" s="4">
        <v>1</v>
      </c>
      <c r="F2569">
        <v>233.666314</v>
      </c>
      <c r="G2569" s="5">
        <v>3</v>
      </c>
      <c r="H2569">
        <v>242.09017499999999</v>
      </c>
      <c r="I2569" s="3">
        <v>4</v>
      </c>
      <c r="P2569">
        <v>3</v>
      </c>
      <c r="Q2569" t="str">
        <f t="shared" si="41"/>
        <v>134</v>
      </c>
    </row>
    <row r="2570" spans="1:17" x14ac:dyDescent="0.25">
      <c r="A2570">
        <v>2668</v>
      </c>
      <c r="B2570">
        <v>253.954925</v>
      </c>
      <c r="C2570" s="4">
        <v>1</v>
      </c>
      <c r="F2570">
        <v>233.666314</v>
      </c>
      <c r="G2570" s="5">
        <v>3</v>
      </c>
      <c r="H2570">
        <v>242.14402899999999</v>
      </c>
      <c r="I2570" s="3">
        <v>4</v>
      </c>
      <c r="P2570">
        <v>3</v>
      </c>
      <c r="Q2570" t="str">
        <f t="shared" si="41"/>
        <v>134</v>
      </c>
    </row>
    <row r="2571" spans="1:17" x14ac:dyDescent="0.25">
      <c r="A2571">
        <v>2669</v>
      </c>
      <c r="B2571">
        <v>253.954925</v>
      </c>
      <c r="C2571" s="4">
        <v>1</v>
      </c>
      <c r="H2571">
        <v>242.14402899999999</v>
      </c>
      <c r="I2571" s="3">
        <v>4</v>
      </c>
      <c r="P2571">
        <v>2</v>
      </c>
      <c r="Q2571" t="str">
        <f t="shared" si="41"/>
        <v>14</v>
      </c>
    </row>
    <row r="2572" spans="1:17" x14ac:dyDescent="0.25">
      <c r="A2572">
        <v>2670</v>
      </c>
      <c r="B2572">
        <v>253.954925</v>
      </c>
      <c r="C2572" s="4">
        <v>1</v>
      </c>
      <c r="H2572">
        <v>242.14402899999999</v>
      </c>
      <c r="I2572" s="3">
        <v>4</v>
      </c>
      <c r="P2572">
        <v>2</v>
      </c>
      <c r="Q2572" t="str">
        <f t="shared" si="41"/>
        <v>14</v>
      </c>
    </row>
    <row r="2573" spans="1:17" x14ac:dyDescent="0.25">
      <c r="A2573">
        <v>2671</v>
      </c>
      <c r="B2573">
        <v>253.954925</v>
      </c>
      <c r="C2573" s="4">
        <v>1</v>
      </c>
      <c r="H2573">
        <v>242.14402899999999</v>
      </c>
      <c r="I2573" s="3">
        <v>4</v>
      </c>
      <c r="P2573">
        <v>2</v>
      </c>
      <c r="Q2573" t="str">
        <f t="shared" si="41"/>
        <v>14</v>
      </c>
    </row>
    <row r="2574" spans="1:17" x14ac:dyDescent="0.25">
      <c r="A2574">
        <v>2672</v>
      </c>
      <c r="B2574">
        <v>253.954925</v>
      </c>
      <c r="C2574" s="4">
        <v>1</v>
      </c>
      <c r="H2574">
        <v>242.14402899999999</v>
      </c>
      <c r="I2574" s="3">
        <v>4</v>
      </c>
      <c r="P2574">
        <v>2</v>
      </c>
      <c r="Q2574" t="str">
        <f t="shared" si="41"/>
        <v>14</v>
      </c>
    </row>
    <row r="2575" spans="1:17" x14ac:dyDescent="0.25">
      <c r="A2575">
        <v>2673</v>
      </c>
      <c r="B2575">
        <v>253.954925</v>
      </c>
      <c r="C2575" s="4">
        <v>1</v>
      </c>
      <c r="H2575">
        <v>242.14402899999999</v>
      </c>
      <c r="I2575" s="3">
        <v>4</v>
      </c>
      <c r="P2575">
        <v>2</v>
      </c>
      <c r="Q2575" t="str">
        <f t="shared" si="41"/>
        <v>14</v>
      </c>
    </row>
    <row r="2576" spans="1:17" x14ac:dyDescent="0.25">
      <c r="A2576">
        <v>2674</v>
      </c>
      <c r="B2576">
        <v>253.954925</v>
      </c>
      <c r="C2576" s="4">
        <v>1</v>
      </c>
      <c r="H2576">
        <v>242.14402899999999</v>
      </c>
      <c r="I2576" s="3">
        <v>4</v>
      </c>
      <c r="P2576">
        <v>2</v>
      </c>
      <c r="Q2576" t="str">
        <f t="shared" si="41"/>
        <v>14</v>
      </c>
    </row>
    <row r="2577" spans="1:17" x14ac:dyDescent="0.25">
      <c r="A2577">
        <v>2675</v>
      </c>
      <c r="B2577">
        <v>253.954925</v>
      </c>
      <c r="C2577" s="4">
        <v>1</v>
      </c>
      <c r="H2577">
        <v>242.14402899999999</v>
      </c>
      <c r="I2577" s="3">
        <v>4</v>
      </c>
      <c r="P2577">
        <v>2</v>
      </c>
      <c r="Q2577" t="str">
        <f t="shared" si="41"/>
        <v>14</v>
      </c>
    </row>
    <row r="2578" spans="1:17" x14ac:dyDescent="0.25">
      <c r="A2578">
        <v>2676</v>
      </c>
      <c r="B2578">
        <v>253.954925</v>
      </c>
      <c r="C2578" s="4">
        <v>1</v>
      </c>
      <c r="H2578">
        <v>242.14402899999999</v>
      </c>
      <c r="I2578" s="3">
        <v>4</v>
      </c>
      <c r="P2578">
        <v>2</v>
      </c>
      <c r="Q2578" t="str">
        <f t="shared" si="41"/>
        <v>14</v>
      </c>
    </row>
    <row r="2579" spans="1:17" x14ac:dyDescent="0.25">
      <c r="A2579">
        <v>2677</v>
      </c>
      <c r="B2579">
        <v>253.954925</v>
      </c>
      <c r="C2579" s="4">
        <v>1</v>
      </c>
      <c r="H2579">
        <v>242.14402899999999</v>
      </c>
      <c r="I2579" s="3">
        <v>4</v>
      </c>
      <c r="P2579">
        <v>2</v>
      </c>
      <c r="Q2579" t="str">
        <f t="shared" si="41"/>
        <v>14</v>
      </c>
    </row>
    <row r="2580" spans="1:17" x14ac:dyDescent="0.25">
      <c r="A2580">
        <v>2678</v>
      </c>
      <c r="B2580">
        <v>253.954925</v>
      </c>
      <c r="C2580" s="4">
        <v>1</v>
      </c>
      <c r="D2580">
        <v>262.22824000000003</v>
      </c>
      <c r="E2580" s="2">
        <v>2</v>
      </c>
      <c r="H2580">
        <v>242.14402899999999</v>
      </c>
      <c r="I2580" s="3">
        <v>4</v>
      </c>
      <c r="P2580">
        <v>3</v>
      </c>
      <c r="Q2580" t="str">
        <f t="shared" si="41"/>
        <v>124</v>
      </c>
    </row>
    <row r="2581" spans="1:17" x14ac:dyDescent="0.25">
      <c r="A2581">
        <v>2679</v>
      </c>
      <c r="B2581">
        <v>253.954925</v>
      </c>
      <c r="C2581" s="4">
        <v>1</v>
      </c>
      <c r="D2581">
        <v>262.20769000000001</v>
      </c>
      <c r="E2581" s="2">
        <v>2</v>
      </c>
      <c r="H2581">
        <v>242.14402899999999</v>
      </c>
      <c r="I2581" s="3">
        <v>4</v>
      </c>
      <c r="P2581">
        <v>3</v>
      </c>
      <c r="Q2581" t="str">
        <f t="shared" si="41"/>
        <v>124</v>
      </c>
    </row>
    <row r="2582" spans="1:17" x14ac:dyDescent="0.25">
      <c r="A2582">
        <v>2680</v>
      </c>
      <c r="B2582">
        <v>253.856448</v>
      </c>
      <c r="C2582" s="4">
        <v>1</v>
      </c>
      <c r="D2582">
        <v>262.20769000000001</v>
      </c>
      <c r="E2582" s="2">
        <v>2</v>
      </c>
      <c r="H2582">
        <v>242.14402899999999</v>
      </c>
      <c r="I2582" s="3">
        <v>4</v>
      </c>
      <c r="P2582">
        <v>3</v>
      </c>
      <c r="Q2582" t="str">
        <f t="shared" si="41"/>
        <v>124</v>
      </c>
    </row>
    <row r="2583" spans="1:17" x14ac:dyDescent="0.25">
      <c r="A2583">
        <v>2681</v>
      </c>
      <c r="D2583">
        <v>262.20769000000001</v>
      </c>
      <c r="E2583" s="2">
        <v>2</v>
      </c>
      <c r="H2583">
        <v>242.14402899999999</v>
      </c>
      <c r="I2583" s="3">
        <v>4</v>
      </c>
      <c r="P2583">
        <v>2</v>
      </c>
      <c r="Q2583" t="str">
        <f t="shared" si="41"/>
        <v>24</v>
      </c>
    </row>
    <row r="2584" spans="1:17" x14ac:dyDescent="0.25">
      <c r="A2584">
        <v>2682</v>
      </c>
      <c r="D2584">
        <v>262.20769000000001</v>
      </c>
      <c r="E2584" s="2">
        <v>2</v>
      </c>
      <c r="H2584">
        <v>242.14402899999999</v>
      </c>
      <c r="I2584" s="3">
        <v>4</v>
      </c>
      <c r="P2584">
        <v>2</v>
      </c>
      <c r="Q2584" t="str">
        <f t="shared" si="41"/>
        <v>24</v>
      </c>
    </row>
    <row r="2585" spans="1:17" x14ac:dyDescent="0.25">
      <c r="A2585">
        <v>2683</v>
      </c>
      <c r="D2585">
        <v>262.20769000000001</v>
      </c>
      <c r="E2585" s="2">
        <v>2</v>
      </c>
      <c r="F2585">
        <v>250.67110400000001</v>
      </c>
      <c r="G2585" s="5">
        <v>3</v>
      </c>
      <c r="H2585">
        <v>242.09017499999999</v>
      </c>
      <c r="I2585" s="3">
        <v>4</v>
      </c>
      <c r="P2585">
        <v>3</v>
      </c>
      <c r="Q2585" t="str">
        <f t="shared" si="41"/>
        <v>234</v>
      </c>
    </row>
    <row r="2586" spans="1:17" x14ac:dyDescent="0.25">
      <c r="A2586">
        <v>2684</v>
      </c>
      <c r="D2586">
        <v>262.20769000000001</v>
      </c>
      <c r="E2586" s="2">
        <v>2</v>
      </c>
      <c r="F2586">
        <v>250.989833</v>
      </c>
      <c r="G2586" s="5">
        <v>3</v>
      </c>
      <c r="H2586">
        <v>242.09017499999999</v>
      </c>
      <c r="I2586" s="3">
        <v>4</v>
      </c>
      <c r="P2586">
        <v>3</v>
      </c>
      <c r="Q2586" t="str">
        <f t="shared" si="41"/>
        <v>234</v>
      </c>
    </row>
    <row r="2587" spans="1:17" x14ac:dyDescent="0.25">
      <c r="A2587">
        <v>2685</v>
      </c>
      <c r="D2587">
        <v>262.20769000000001</v>
      </c>
      <c r="E2587" s="2">
        <v>2</v>
      </c>
      <c r="F2587">
        <v>250.989833</v>
      </c>
      <c r="G2587" s="5">
        <v>3</v>
      </c>
      <c r="P2587">
        <v>2</v>
      </c>
      <c r="Q2587" t="str">
        <f t="shared" si="41"/>
        <v>23</v>
      </c>
    </row>
    <row r="2588" spans="1:17" x14ac:dyDescent="0.25">
      <c r="A2588">
        <v>2686</v>
      </c>
      <c r="D2588">
        <v>262.20769000000001</v>
      </c>
      <c r="E2588" s="2">
        <v>2</v>
      </c>
      <c r="F2588">
        <v>250.989833</v>
      </c>
      <c r="G2588" s="5">
        <v>3</v>
      </c>
      <c r="P2588">
        <v>2</v>
      </c>
      <c r="Q2588" t="str">
        <f t="shared" si="41"/>
        <v>23</v>
      </c>
    </row>
    <row r="2589" spans="1:17" x14ac:dyDescent="0.25">
      <c r="A2589">
        <v>2687</v>
      </c>
      <c r="D2589">
        <v>262.20769000000001</v>
      </c>
      <c r="E2589" s="2">
        <v>2</v>
      </c>
      <c r="F2589">
        <v>250.989833</v>
      </c>
      <c r="G2589" s="5">
        <v>3</v>
      </c>
      <c r="P2589">
        <v>2</v>
      </c>
      <c r="Q2589" t="str">
        <f t="shared" si="41"/>
        <v>23</v>
      </c>
    </row>
    <row r="2590" spans="1:17" x14ac:dyDescent="0.25">
      <c r="A2590">
        <v>2688</v>
      </c>
      <c r="D2590">
        <v>262.20769000000001</v>
      </c>
      <c r="E2590" s="2">
        <v>2</v>
      </c>
      <c r="F2590">
        <v>250.989833</v>
      </c>
      <c r="G2590" s="5">
        <v>3</v>
      </c>
      <c r="P2590">
        <v>2</v>
      </c>
      <c r="Q2590" t="str">
        <f t="shared" si="41"/>
        <v>23</v>
      </c>
    </row>
    <row r="2591" spans="1:17" x14ac:dyDescent="0.25">
      <c r="A2591">
        <v>2689</v>
      </c>
      <c r="D2591">
        <v>262.20769000000001</v>
      </c>
      <c r="E2591" s="2">
        <v>2</v>
      </c>
      <c r="F2591">
        <v>250.989833</v>
      </c>
      <c r="G2591" s="5">
        <v>3</v>
      </c>
      <c r="P2591">
        <v>2</v>
      </c>
      <c r="Q2591" t="str">
        <f t="shared" si="41"/>
        <v>23</v>
      </c>
    </row>
    <row r="2592" spans="1:17" x14ac:dyDescent="0.25">
      <c r="A2592">
        <v>2690</v>
      </c>
      <c r="D2592">
        <v>262.20769000000001</v>
      </c>
      <c r="E2592" s="2">
        <v>2</v>
      </c>
      <c r="F2592">
        <v>250.989833</v>
      </c>
      <c r="G2592" s="5">
        <v>3</v>
      </c>
      <c r="P2592">
        <v>2</v>
      </c>
      <c r="Q2592" t="str">
        <f t="shared" si="41"/>
        <v>23</v>
      </c>
    </row>
    <row r="2593" spans="1:17" x14ac:dyDescent="0.25">
      <c r="A2593">
        <v>2691</v>
      </c>
      <c r="D2593">
        <v>262.20769000000001</v>
      </c>
      <c r="E2593" s="2">
        <v>2</v>
      </c>
      <c r="F2593">
        <v>250.989833</v>
      </c>
      <c r="G2593" s="5">
        <v>3</v>
      </c>
      <c r="P2593">
        <v>2</v>
      </c>
      <c r="Q2593" t="str">
        <f t="shared" si="41"/>
        <v>23</v>
      </c>
    </row>
    <row r="2594" spans="1:17" x14ac:dyDescent="0.25">
      <c r="A2594">
        <v>2692</v>
      </c>
      <c r="D2594">
        <v>262.20769000000001</v>
      </c>
      <c r="E2594" s="2">
        <v>2</v>
      </c>
      <c r="F2594">
        <v>250.989833</v>
      </c>
      <c r="G2594" s="5">
        <v>3</v>
      </c>
      <c r="P2594">
        <v>2</v>
      </c>
      <c r="Q2594" t="str">
        <f t="shared" si="41"/>
        <v>23</v>
      </c>
    </row>
    <row r="2595" spans="1:17" x14ac:dyDescent="0.25">
      <c r="A2595">
        <v>2693</v>
      </c>
      <c r="D2595">
        <v>262.20769000000001</v>
      </c>
      <c r="E2595" s="2">
        <v>2</v>
      </c>
      <c r="F2595">
        <v>250.989833</v>
      </c>
      <c r="G2595" s="5">
        <v>3</v>
      </c>
      <c r="P2595">
        <v>2</v>
      </c>
      <c r="Q2595" t="str">
        <f t="shared" si="41"/>
        <v>23</v>
      </c>
    </row>
    <row r="2596" spans="1:17" x14ac:dyDescent="0.25">
      <c r="A2596">
        <v>2694</v>
      </c>
      <c r="D2596">
        <v>262.20769000000001</v>
      </c>
      <c r="E2596" s="2">
        <v>2</v>
      </c>
      <c r="F2596">
        <v>250.989833</v>
      </c>
      <c r="G2596" s="5">
        <v>3</v>
      </c>
      <c r="P2596">
        <v>2</v>
      </c>
      <c r="Q2596" t="str">
        <f t="shared" si="41"/>
        <v>23</v>
      </c>
    </row>
    <row r="2597" spans="1:17" x14ac:dyDescent="0.25">
      <c r="A2597">
        <v>2695</v>
      </c>
      <c r="B2597">
        <v>269.65812599999998</v>
      </c>
      <c r="C2597" s="4">
        <v>1</v>
      </c>
      <c r="D2597">
        <v>262.20769000000001</v>
      </c>
      <c r="E2597" s="2">
        <v>2</v>
      </c>
      <c r="F2597">
        <v>250.989833</v>
      </c>
      <c r="G2597" s="5">
        <v>3</v>
      </c>
      <c r="P2597">
        <v>3</v>
      </c>
      <c r="Q2597" t="str">
        <f t="shared" si="41"/>
        <v>123</v>
      </c>
    </row>
    <row r="2598" spans="1:17" x14ac:dyDescent="0.25">
      <c r="A2598">
        <v>2696</v>
      </c>
      <c r="B2598">
        <v>269.719222</v>
      </c>
      <c r="C2598" s="4">
        <v>1</v>
      </c>
      <c r="D2598">
        <v>262.20769000000001</v>
      </c>
      <c r="E2598" s="2">
        <v>2</v>
      </c>
      <c r="F2598">
        <v>250.989833</v>
      </c>
      <c r="G2598" s="5">
        <v>3</v>
      </c>
      <c r="P2598">
        <v>3</v>
      </c>
      <c r="Q2598" t="str">
        <f t="shared" si="41"/>
        <v>123</v>
      </c>
    </row>
    <row r="2599" spans="1:17" x14ac:dyDescent="0.25">
      <c r="A2599">
        <v>2697</v>
      </c>
      <c r="B2599">
        <v>269.719222</v>
      </c>
      <c r="C2599" s="4">
        <v>1</v>
      </c>
      <c r="D2599">
        <v>262.18576000000002</v>
      </c>
      <c r="E2599" s="2">
        <v>2</v>
      </c>
      <c r="F2599">
        <v>250.989833</v>
      </c>
      <c r="G2599" s="5">
        <v>3</v>
      </c>
      <c r="P2599">
        <v>3</v>
      </c>
      <c r="Q2599" t="str">
        <f t="shared" si="41"/>
        <v>123</v>
      </c>
    </row>
    <row r="2600" spans="1:17" x14ac:dyDescent="0.25">
      <c r="A2600">
        <v>2698</v>
      </c>
      <c r="B2600">
        <v>269.719222</v>
      </c>
      <c r="C2600" s="4">
        <v>1</v>
      </c>
      <c r="F2600">
        <v>250.989833</v>
      </c>
      <c r="G2600" s="5">
        <v>3</v>
      </c>
      <c r="I2600" s="3" t="s">
        <v>233</v>
      </c>
      <c r="N2600">
        <v>258.25005599999997</v>
      </c>
      <c r="O2600">
        <v>2698</v>
      </c>
      <c r="P2600">
        <v>3</v>
      </c>
      <c r="Q2600" t="str">
        <f t="shared" si="41"/>
        <v>134D</v>
      </c>
    </row>
    <row r="2601" spans="1:17" x14ac:dyDescent="0.25">
      <c r="A2601">
        <v>2699</v>
      </c>
      <c r="B2601">
        <v>269.719222</v>
      </c>
      <c r="C2601" s="4">
        <v>1</v>
      </c>
      <c r="F2601">
        <v>250.67110400000001</v>
      </c>
      <c r="G2601" s="5">
        <v>3</v>
      </c>
      <c r="I2601" s="3" t="s">
        <v>233</v>
      </c>
      <c r="N2601">
        <v>258.25005599999997</v>
      </c>
      <c r="P2601">
        <v>3</v>
      </c>
      <c r="Q2601" t="str">
        <f t="shared" si="41"/>
        <v>134D</v>
      </c>
    </row>
    <row r="2602" spans="1:17" x14ac:dyDescent="0.25">
      <c r="A2602">
        <v>2700</v>
      </c>
      <c r="B2602">
        <v>269.719222</v>
      </c>
      <c r="C2602" s="4">
        <v>1</v>
      </c>
      <c r="F2602">
        <v>250.67110400000001</v>
      </c>
      <c r="G2602" s="5">
        <v>3</v>
      </c>
      <c r="I2602" s="3" t="s">
        <v>233</v>
      </c>
      <c r="N2602">
        <v>258.25005599999997</v>
      </c>
      <c r="P2602">
        <v>3</v>
      </c>
      <c r="Q2602" t="str">
        <f t="shared" si="41"/>
        <v>134D</v>
      </c>
    </row>
    <row r="2603" spans="1:17" x14ac:dyDescent="0.25">
      <c r="A2603">
        <v>2701</v>
      </c>
      <c r="B2603">
        <v>269.72304800000001</v>
      </c>
      <c r="C2603" s="4">
        <v>1</v>
      </c>
      <c r="I2603" s="3" t="s">
        <v>233</v>
      </c>
      <c r="N2603">
        <v>258.25005599999997</v>
      </c>
      <c r="P2603">
        <v>2</v>
      </c>
      <c r="Q2603" t="str">
        <f t="shared" si="41"/>
        <v>14D</v>
      </c>
    </row>
    <row r="2604" spans="1:17" x14ac:dyDescent="0.25">
      <c r="A2604">
        <v>2702</v>
      </c>
      <c r="B2604">
        <v>269.65812599999998</v>
      </c>
      <c r="C2604" s="4">
        <v>1</v>
      </c>
      <c r="I2604" s="3" t="s">
        <v>233</v>
      </c>
      <c r="J2604">
        <v>235.69515899999999</v>
      </c>
      <c r="K2604" t="s">
        <v>22</v>
      </c>
      <c r="N2604">
        <v>258.25005599999997</v>
      </c>
      <c r="O2604">
        <v>2702</v>
      </c>
      <c r="Q2604" t="str">
        <f t="shared" si="41"/>
        <v>14D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59BD-536F-4192-9C96-4FCCD3339EA1}">
  <dimension ref="A1:H2604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</row>
    <row r="9" spans="1:6" x14ac:dyDescent="0.25">
      <c r="A9">
        <v>8</v>
      </c>
      <c r="C9" s="2">
        <v>2</v>
      </c>
    </row>
    <row r="10" spans="1:6" x14ac:dyDescent="0.25">
      <c r="A10">
        <v>9</v>
      </c>
      <c r="C10" s="2">
        <v>2</v>
      </c>
    </row>
    <row r="11" spans="1:6" x14ac:dyDescent="0.25">
      <c r="A11">
        <v>10</v>
      </c>
      <c r="C11" s="2">
        <v>2</v>
      </c>
    </row>
    <row r="12" spans="1:6" x14ac:dyDescent="0.25">
      <c r="A12">
        <v>11</v>
      </c>
      <c r="C12" s="2">
        <v>2</v>
      </c>
    </row>
    <row r="13" spans="1:6" x14ac:dyDescent="0.25">
      <c r="A13">
        <v>12</v>
      </c>
      <c r="C13" s="2">
        <v>2</v>
      </c>
    </row>
    <row r="14" spans="1:6" x14ac:dyDescent="0.25">
      <c r="A14">
        <v>13</v>
      </c>
      <c r="C14" s="2">
        <v>2</v>
      </c>
    </row>
    <row r="15" spans="1:6" x14ac:dyDescent="0.25">
      <c r="A15">
        <v>14</v>
      </c>
      <c r="C15" s="2">
        <v>2</v>
      </c>
    </row>
    <row r="16" spans="1:6" x14ac:dyDescent="0.25">
      <c r="A16">
        <v>15</v>
      </c>
      <c r="C16" s="2">
        <v>2</v>
      </c>
    </row>
    <row r="17" spans="1:5" x14ac:dyDescent="0.25">
      <c r="A17">
        <v>16</v>
      </c>
      <c r="C17" s="2">
        <v>2</v>
      </c>
    </row>
    <row r="18" spans="1:5" x14ac:dyDescent="0.25">
      <c r="A18">
        <v>17</v>
      </c>
      <c r="C18" s="2">
        <v>2</v>
      </c>
    </row>
    <row r="19" spans="1:5" x14ac:dyDescent="0.25">
      <c r="A19">
        <v>18</v>
      </c>
      <c r="C19" s="2">
        <v>2</v>
      </c>
      <c r="E19" s="3">
        <v>4</v>
      </c>
    </row>
    <row r="20" spans="1:5" x14ac:dyDescent="0.25">
      <c r="A20">
        <v>19</v>
      </c>
      <c r="B20" s="4">
        <v>1</v>
      </c>
      <c r="C20" s="2">
        <v>2</v>
      </c>
      <c r="E20" s="3">
        <v>4</v>
      </c>
    </row>
    <row r="21" spans="1:5" x14ac:dyDescent="0.25">
      <c r="A21">
        <v>20</v>
      </c>
      <c r="B21" s="4">
        <v>1</v>
      </c>
      <c r="C21" s="2">
        <v>2</v>
      </c>
      <c r="E21" s="3">
        <v>4</v>
      </c>
    </row>
    <row r="22" spans="1:5" x14ac:dyDescent="0.25">
      <c r="A22">
        <v>21</v>
      </c>
      <c r="B22" s="4">
        <v>1</v>
      </c>
      <c r="C22" s="2">
        <v>2</v>
      </c>
      <c r="E22" s="3">
        <v>4</v>
      </c>
    </row>
    <row r="23" spans="1:5" x14ac:dyDescent="0.25">
      <c r="A23">
        <v>22</v>
      </c>
      <c r="B23" s="4">
        <v>1</v>
      </c>
      <c r="C23" s="2">
        <v>2</v>
      </c>
      <c r="E23" s="3">
        <v>4</v>
      </c>
    </row>
    <row r="24" spans="1:5" x14ac:dyDescent="0.25">
      <c r="A24">
        <v>23</v>
      </c>
      <c r="B24" s="4">
        <v>1</v>
      </c>
      <c r="E24" s="3">
        <v>4</v>
      </c>
    </row>
    <row r="25" spans="1:5" x14ac:dyDescent="0.25">
      <c r="A25">
        <v>24</v>
      </c>
      <c r="B25" s="4">
        <v>1</v>
      </c>
      <c r="E25" s="3">
        <v>4</v>
      </c>
    </row>
    <row r="26" spans="1:5" x14ac:dyDescent="0.25">
      <c r="A26">
        <v>25</v>
      </c>
      <c r="B26" s="4">
        <v>1</v>
      </c>
      <c r="E26" s="3">
        <v>4</v>
      </c>
    </row>
    <row r="27" spans="1:5" x14ac:dyDescent="0.25">
      <c r="A27">
        <v>26</v>
      </c>
      <c r="B27" s="4">
        <v>1</v>
      </c>
      <c r="E27" s="3">
        <v>4</v>
      </c>
    </row>
    <row r="28" spans="1:5" x14ac:dyDescent="0.25">
      <c r="A28">
        <v>27</v>
      </c>
      <c r="B28" s="4">
        <v>1</v>
      </c>
      <c r="E28" s="3">
        <v>4</v>
      </c>
    </row>
    <row r="29" spans="1:5" x14ac:dyDescent="0.25">
      <c r="A29">
        <v>28</v>
      </c>
      <c r="B29" s="4">
        <v>1</v>
      </c>
      <c r="E29" s="3">
        <v>4</v>
      </c>
    </row>
    <row r="30" spans="1:5" x14ac:dyDescent="0.25">
      <c r="A30">
        <v>29</v>
      </c>
      <c r="B30" s="4">
        <v>1</v>
      </c>
      <c r="E30" s="3">
        <v>4</v>
      </c>
    </row>
    <row r="31" spans="1:5" x14ac:dyDescent="0.25">
      <c r="A31">
        <v>30</v>
      </c>
      <c r="B31" s="4">
        <v>1</v>
      </c>
      <c r="E31" s="3">
        <v>4</v>
      </c>
    </row>
    <row r="32" spans="1:5" x14ac:dyDescent="0.25">
      <c r="A32">
        <v>31</v>
      </c>
      <c r="B32" s="4">
        <v>1</v>
      </c>
      <c r="E32" s="3">
        <v>4</v>
      </c>
    </row>
    <row r="33" spans="1:5" x14ac:dyDescent="0.25">
      <c r="A33">
        <v>32</v>
      </c>
      <c r="B33" s="4">
        <v>1</v>
      </c>
      <c r="C33" s="2">
        <v>2</v>
      </c>
      <c r="E33" s="3">
        <v>4</v>
      </c>
    </row>
    <row r="34" spans="1:5" x14ac:dyDescent="0.25">
      <c r="A34">
        <v>33</v>
      </c>
      <c r="B34" s="4">
        <v>1</v>
      </c>
      <c r="C34" s="2">
        <v>2</v>
      </c>
      <c r="D34" s="5">
        <v>3</v>
      </c>
      <c r="E34" s="3">
        <v>4</v>
      </c>
    </row>
    <row r="35" spans="1:5" x14ac:dyDescent="0.25">
      <c r="A35">
        <v>34</v>
      </c>
      <c r="B35" s="4">
        <v>1</v>
      </c>
      <c r="C35" s="2">
        <v>2</v>
      </c>
      <c r="D35" s="5">
        <v>3</v>
      </c>
    </row>
    <row r="36" spans="1:5" x14ac:dyDescent="0.25">
      <c r="A36">
        <v>35</v>
      </c>
      <c r="B36" s="4">
        <v>1</v>
      </c>
      <c r="C36" s="2">
        <v>2</v>
      </c>
      <c r="D36" s="5">
        <v>3</v>
      </c>
    </row>
    <row r="37" spans="1:5" x14ac:dyDescent="0.25">
      <c r="A37">
        <v>36</v>
      </c>
      <c r="C37" s="2">
        <v>2</v>
      </c>
      <c r="D37" s="5">
        <v>3</v>
      </c>
    </row>
    <row r="38" spans="1:5" x14ac:dyDescent="0.25">
      <c r="A38">
        <v>37</v>
      </c>
      <c r="C38" s="2">
        <v>2</v>
      </c>
      <c r="D38" s="5">
        <v>3</v>
      </c>
    </row>
    <row r="39" spans="1:5" x14ac:dyDescent="0.25">
      <c r="A39">
        <v>38</v>
      </c>
      <c r="C39" s="2">
        <v>2</v>
      </c>
      <c r="D39" s="5">
        <v>3</v>
      </c>
    </row>
    <row r="40" spans="1:5" x14ac:dyDescent="0.25">
      <c r="A40">
        <v>39</v>
      </c>
      <c r="C40" s="2">
        <v>2</v>
      </c>
      <c r="D40" s="5">
        <v>3</v>
      </c>
    </row>
    <row r="41" spans="1:5" x14ac:dyDescent="0.25">
      <c r="A41">
        <v>40</v>
      </c>
      <c r="C41" s="2">
        <v>2</v>
      </c>
      <c r="D41" s="5">
        <v>3</v>
      </c>
    </row>
    <row r="42" spans="1:5" x14ac:dyDescent="0.25">
      <c r="A42">
        <v>41</v>
      </c>
      <c r="C42" s="2">
        <v>2</v>
      </c>
      <c r="D42" s="5">
        <v>3</v>
      </c>
    </row>
    <row r="43" spans="1:5" x14ac:dyDescent="0.25">
      <c r="A43">
        <v>42</v>
      </c>
      <c r="C43" s="2">
        <v>2</v>
      </c>
      <c r="D43" s="5">
        <v>3</v>
      </c>
    </row>
    <row r="44" spans="1:5" x14ac:dyDescent="0.25">
      <c r="A44">
        <v>43</v>
      </c>
      <c r="C44" s="2">
        <v>2</v>
      </c>
      <c r="D44" s="5">
        <v>3</v>
      </c>
    </row>
    <row r="45" spans="1:5" x14ac:dyDescent="0.25">
      <c r="A45">
        <v>44</v>
      </c>
      <c r="C45" s="2">
        <v>2</v>
      </c>
      <c r="D45" s="5">
        <v>3</v>
      </c>
    </row>
    <row r="46" spans="1:5" x14ac:dyDescent="0.25">
      <c r="A46">
        <v>45</v>
      </c>
      <c r="B46" s="4">
        <v>1</v>
      </c>
      <c r="C46" s="2">
        <v>2</v>
      </c>
      <c r="D46" s="5">
        <v>3</v>
      </c>
      <c r="E46" s="3">
        <v>4</v>
      </c>
    </row>
    <row r="47" spans="1:5" x14ac:dyDescent="0.25">
      <c r="A47">
        <v>46</v>
      </c>
      <c r="B47" s="4">
        <v>1</v>
      </c>
      <c r="C47" s="2">
        <v>2</v>
      </c>
      <c r="D47" s="5">
        <v>3</v>
      </c>
      <c r="E47" s="3">
        <v>4</v>
      </c>
    </row>
    <row r="48" spans="1:5" x14ac:dyDescent="0.25">
      <c r="A48">
        <v>47</v>
      </c>
      <c r="B48" s="4">
        <v>1</v>
      </c>
      <c r="E48" s="3">
        <v>4</v>
      </c>
    </row>
    <row r="49" spans="1:5" x14ac:dyDescent="0.25">
      <c r="A49">
        <v>48</v>
      </c>
      <c r="B49" s="4">
        <v>1</v>
      </c>
      <c r="E49" s="3">
        <v>4</v>
      </c>
    </row>
    <row r="50" spans="1:5" x14ac:dyDescent="0.25">
      <c r="A50">
        <v>49</v>
      </c>
      <c r="B50" s="4">
        <v>1</v>
      </c>
      <c r="E50" s="3">
        <v>4</v>
      </c>
    </row>
    <row r="51" spans="1:5" x14ac:dyDescent="0.25">
      <c r="A51">
        <v>50</v>
      </c>
      <c r="B51" s="4">
        <v>1</v>
      </c>
      <c r="E51" s="3">
        <v>4</v>
      </c>
    </row>
    <row r="52" spans="1:5" x14ac:dyDescent="0.25">
      <c r="A52">
        <v>51</v>
      </c>
      <c r="B52" s="4">
        <v>1</v>
      </c>
      <c r="E52" s="3">
        <v>4</v>
      </c>
    </row>
    <row r="53" spans="1:5" x14ac:dyDescent="0.25">
      <c r="A53">
        <v>52</v>
      </c>
      <c r="B53" s="4">
        <v>1</v>
      </c>
      <c r="E53" s="3">
        <v>4</v>
      </c>
    </row>
    <row r="54" spans="1:5" x14ac:dyDescent="0.25">
      <c r="A54">
        <v>53</v>
      </c>
      <c r="B54" s="4">
        <v>1</v>
      </c>
      <c r="E54" s="3">
        <v>4</v>
      </c>
    </row>
    <row r="55" spans="1:5" x14ac:dyDescent="0.25">
      <c r="A55">
        <v>54</v>
      </c>
      <c r="B55" s="4">
        <v>1</v>
      </c>
      <c r="E55" s="3">
        <v>4</v>
      </c>
    </row>
    <row r="56" spans="1:5" x14ac:dyDescent="0.25">
      <c r="A56">
        <v>55</v>
      </c>
      <c r="B56" s="4">
        <v>1</v>
      </c>
      <c r="E56" s="3">
        <v>4</v>
      </c>
    </row>
    <row r="57" spans="1:5" x14ac:dyDescent="0.25">
      <c r="A57">
        <v>56</v>
      </c>
      <c r="B57" s="4">
        <v>1</v>
      </c>
      <c r="C57" s="2">
        <v>2</v>
      </c>
      <c r="E57" s="3">
        <v>4</v>
      </c>
    </row>
    <row r="58" spans="1:5" x14ac:dyDescent="0.25">
      <c r="A58">
        <v>57</v>
      </c>
      <c r="B58" s="4">
        <v>1</v>
      </c>
      <c r="C58" s="2">
        <v>2</v>
      </c>
      <c r="E58" s="3">
        <v>4</v>
      </c>
    </row>
    <row r="59" spans="1:5" x14ac:dyDescent="0.25">
      <c r="A59">
        <v>58</v>
      </c>
      <c r="B59" s="4">
        <v>1</v>
      </c>
      <c r="C59" s="2">
        <v>2</v>
      </c>
      <c r="E59" s="3">
        <v>4</v>
      </c>
    </row>
    <row r="60" spans="1:5" x14ac:dyDescent="0.25">
      <c r="A60">
        <v>59</v>
      </c>
      <c r="C60" s="2">
        <v>2</v>
      </c>
      <c r="D60" s="5">
        <v>3</v>
      </c>
    </row>
    <row r="61" spans="1:5" x14ac:dyDescent="0.25">
      <c r="A61">
        <v>60</v>
      </c>
      <c r="C61" s="2">
        <v>2</v>
      </c>
      <c r="D61" s="5">
        <v>3</v>
      </c>
    </row>
    <row r="62" spans="1:5" x14ac:dyDescent="0.25">
      <c r="A62">
        <v>61</v>
      </c>
      <c r="C62" s="2">
        <v>2</v>
      </c>
      <c r="D62" s="5">
        <v>3</v>
      </c>
    </row>
    <row r="63" spans="1:5" x14ac:dyDescent="0.25">
      <c r="A63">
        <v>62</v>
      </c>
      <c r="C63" s="2">
        <v>2</v>
      </c>
      <c r="D63" s="5">
        <v>3</v>
      </c>
    </row>
    <row r="64" spans="1:5" x14ac:dyDescent="0.25">
      <c r="A64">
        <v>63</v>
      </c>
      <c r="C64" s="2">
        <v>2</v>
      </c>
      <c r="D64" s="5">
        <v>3</v>
      </c>
    </row>
    <row r="65" spans="1:8" x14ac:dyDescent="0.25">
      <c r="A65">
        <v>64</v>
      </c>
      <c r="C65" s="2">
        <v>2</v>
      </c>
      <c r="D65" s="5">
        <v>3</v>
      </c>
    </row>
    <row r="66" spans="1:8" x14ac:dyDescent="0.25">
      <c r="A66">
        <v>65</v>
      </c>
      <c r="C66" s="2">
        <v>2</v>
      </c>
      <c r="D66" s="5">
        <v>3</v>
      </c>
    </row>
    <row r="67" spans="1:8" x14ac:dyDescent="0.25">
      <c r="A67">
        <v>66</v>
      </c>
      <c r="C67" s="2">
        <v>2</v>
      </c>
      <c r="D67" s="5">
        <v>3</v>
      </c>
    </row>
    <row r="68" spans="1:8" x14ac:dyDescent="0.25">
      <c r="A68">
        <v>67</v>
      </c>
      <c r="C68" s="2">
        <v>2</v>
      </c>
      <c r="D68" s="5">
        <v>3</v>
      </c>
    </row>
    <row r="69" spans="1:8" x14ac:dyDescent="0.25">
      <c r="A69">
        <v>68</v>
      </c>
      <c r="C69" s="2">
        <v>2</v>
      </c>
      <c r="D69" s="5">
        <v>3</v>
      </c>
      <c r="H69" s="3" t="s">
        <v>233</v>
      </c>
    </row>
    <row r="70" spans="1:8" x14ac:dyDescent="0.25">
      <c r="A70">
        <v>69</v>
      </c>
      <c r="C70" s="2">
        <v>2</v>
      </c>
      <c r="D70" s="5">
        <v>3</v>
      </c>
      <c r="H70" s="3" t="s">
        <v>233</v>
      </c>
    </row>
    <row r="71" spans="1:8" x14ac:dyDescent="0.25">
      <c r="A71">
        <v>70</v>
      </c>
      <c r="B71" s="4">
        <v>1</v>
      </c>
      <c r="D71" s="5">
        <v>3</v>
      </c>
      <c r="H71" s="3" t="s">
        <v>233</v>
      </c>
    </row>
    <row r="72" spans="1:8" x14ac:dyDescent="0.25">
      <c r="A72">
        <v>71</v>
      </c>
      <c r="B72" s="4">
        <v>1</v>
      </c>
      <c r="H72" s="3" t="s">
        <v>233</v>
      </c>
    </row>
    <row r="73" spans="1:8" x14ac:dyDescent="0.25">
      <c r="A73">
        <v>72</v>
      </c>
      <c r="B73" s="4">
        <v>1</v>
      </c>
      <c r="H73" s="3" t="s">
        <v>233</v>
      </c>
    </row>
    <row r="74" spans="1:8" x14ac:dyDescent="0.25">
      <c r="A74">
        <v>73</v>
      </c>
      <c r="B74" s="4">
        <v>1</v>
      </c>
      <c r="H74" s="3" t="s">
        <v>233</v>
      </c>
    </row>
    <row r="75" spans="1:8" x14ac:dyDescent="0.25">
      <c r="A75">
        <v>74</v>
      </c>
      <c r="B75" s="4">
        <v>1</v>
      </c>
      <c r="H75" s="3" t="s">
        <v>233</v>
      </c>
    </row>
    <row r="76" spans="1:8" x14ac:dyDescent="0.25">
      <c r="A76">
        <v>75</v>
      </c>
      <c r="B76" s="4">
        <v>1</v>
      </c>
      <c r="H76" s="3" t="s">
        <v>233</v>
      </c>
    </row>
    <row r="77" spans="1:8" x14ac:dyDescent="0.25">
      <c r="A77">
        <v>76</v>
      </c>
      <c r="B77" s="4">
        <v>1</v>
      </c>
      <c r="H77" s="3" t="s">
        <v>233</v>
      </c>
    </row>
    <row r="78" spans="1:8" x14ac:dyDescent="0.25">
      <c r="A78">
        <v>77</v>
      </c>
      <c r="B78" s="4">
        <v>1</v>
      </c>
      <c r="H78" s="3" t="s">
        <v>233</v>
      </c>
    </row>
    <row r="79" spans="1:8" x14ac:dyDescent="0.25">
      <c r="A79">
        <v>78</v>
      </c>
      <c r="B79" s="4">
        <v>1</v>
      </c>
      <c r="H79" s="3" t="s">
        <v>233</v>
      </c>
    </row>
    <row r="80" spans="1:8" x14ac:dyDescent="0.25">
      <c r="A80">
        <v>79</v>
      </c>
      <c r="B80" s="4">
        <v>1</v>
      </c>
      <c r="C80" s="2">
        <v>2</v>
      </c>
      <c r="H80" s="3" t="s">
        <v>233</v>
      </c>
    </row>
    <row r="81" spans="1:8" x14ac:dyDescent="0.25">
      <c r="A81">
        <v>80</v>
      </c>
      <c r="B81" s="4">
        <v>1</v>
      </c>
      <c r="C81" s="2">
        <v>2</v>
      </c>
      <c r="D81" s="5">
        <v>3</v>
      </c>
      <c r="H81" s="3" t="s">
        <v>233</v>
      </c>
    </row>
    <row r="82" spans="1:8" x14ac:dyDescent="0.25">
      <c r="A82">
        <v>81</v>
      </c>
      <c r="B82" s="4">
        <v>1</v>
      </c>
      <c r="C82" s="2">
        <v>2</v>
      </c>
      <c r="D82" s="5">
        <v>3</v>
      </c>
    </row>
    <row r="83" spans="1:8" x14ac:dyDescent="0.25">
      <c r="A83">
        <v>82</v>
      </c>
      <c r="B83" s="4">
        <v>1</v>
      </c>
      <c r="C83" s="2">
        <v>2</v>
      </c>
      <c r="D83" s="5">
        <v>3</v>
      </c>
    </row>
    <row r="84" spans="1:8" x14ac:dyDescent="0.25">
      <c r="A84">
        <v>83</v>
      </c>
      <c r="C84" s="2">
        <v>2</v>
      </c>
      <c r="D84" s="5">
        <v>3</v>
      </c>
    </row>
    <row r="85" spans="1:8" x14ac:dyDescent="0.25">
      <c r="A85">
        <v>84</v>
      </c>
      <c r="C85" s="2">
        <v>2</v>
      </c>
      <c r="D85" s="5">
        <v>3</v>
      </c>
    </row>
    <row r="86" spans="1:8" x14ac:dyDescent="0.25">
      <c r="A86">
        <v>85</v>
      </c>
      <c r="C86" s="2">
        <v>2</v>
      </c>
      <c r="D86" s="5">
        <v>3</v>
      </c>
    </row>
    <row r="87" spans="1:8" x14ac:dyDescent="0.25">
      <c r="A87">
        <v>86</v>
      </c>
      <c r="C87" s="2">
        <v>2</v>
      </c>
      <c r="D87" s="5">
        <v>3</v>
      </c>
    </row>
    <row r="88" spans="1:8" x14ac:dyDescent="0.25">
      <c r="A88">
        <v>87</v>
      </c>
      <c r="C88" s="2">
        <v>2</v>
      </c>
      <c r="D88" s="5">
        <v>3</v>
      </c>
    </row>
    <row r="89" spans="1:8" x14ac:dyDescent="0.25">
      <c r="A89">
        <v>88</v>
      </c>
      <c r="C89" s="2">
        <v>2</v>
      </c>
      <c r="D89" s="5">
        <v>3</v>
      </c>
    </row>
    <row r="90" spans="1:8" x14ac:dyDescent="0.25">
      <c r="A90">
        <v>89</v>
      </c>
      <c r="C90" s="2">
        <v>2</v>
      </c>
      <c r="D90" s="5">
        <v>3</v>
      </c>
    </row>
    <row r="91" spans="1:8" x14ac:dyDescent="0.25">
      <c r="A91">
        <v>90</v>
      </c>
      <c r="C91" s="2">
        <v>2</v>
      </c>
      <c r="D91" s="5">
        <v>3</v>
      </c>
    </row>
    <row r="92" spans="1:8" x14ac:dyDescent="0.25">
      <c r="A92">
        <v>91</v>
      </c>
      <c r="C92" s="2">
        <v>2</v>
      </c>
      <c r="D92" s="5">
        <v>3</v>
      </c>
    </row>
    <row r="93" spans="1:8" x14ac:dyDescent="0.25">
      <c r="A93">
        <v>92</v>
      </c>
      <c r="C93" s="2">
        <v>2</v>
      </c>
      <c r="D93" s="5">
        <v>3</v>
      </c>
    </row>
    <row r="94" spans="1:8" x14ac:dyDescent="0.25">
      <c r="A94">
        <v>93</v>
      </c>
      <c r="B94" s="4">
        <v>1</v>
      </c>
      <c r="C94" s="2">
        <v>2</v>
      </c>
      <c r="H94" s="3" t="s">
        <v>233</v>
      </c>
    </row>
    <row r="95" spans="1:8" x14ac:dyDescent="0.25">
      <c r="A95">
        <v>94</v>
      </c>
      <c r="B95" s="4">
        <v>1</v>
      </c>
      <c r="H95" s="3" t="s">
        <v>233</v>
      </c>
    </row>
    <row r="96" spans="1:8" x14ac:dyDescent="0.25">
      <c r="A96">
        <v>95</v>
      </c>
      <c r="B96" s="4">
        <v>1</v>
      </c>
      <c r="H96" s="3" t="s">
        <v>233</v>
      </c>
    </row>
    <row r="97" spans="1:8" x14ac:dyDescent="0.25">
      <c r="A97">
        <v>96</v>
      </c>
      <c r="B97" s="4">
        <v>1</v>
      </c>
      <c r="H97" s="3" t="s">
        <v>233</v>
      </c>
    </row>
    <row r="98" spans="1:8" x14ac:dyDescent="0.25">
      <c r="A98">
        <v>97</v>
      </c>
      <c r="B98" s="4">
        <v>1</v>
      </c>
      <c r="H98" s="3" t="s">
        <v>233</v>
      </c>
    </row>
    <row r="99" spans="1:8" x14ac:dyDescent="0.25">
      <c r="A99">
        <v>98</v>
      </c>
      <c r="B99" s="4">
        <v>1</v>
      </c>
      <c r="H99" s="3" t="s">
        <v>233</v>
      </c>
    </row>
    <row r="100" spans="1:8" x14ac:dyDescent="0.25">
      <c r="A100">
        <v>99</v>
      </c>
      <c r="B100" s="4">
        <v>1</v>
      </c>
      <c r="H100" s="3" t="s">
        <v>233</v>
      </c>
    </row>
    <row r="101" spans="1:8" x14ac:dyDescent="0.25">
      <c r="A101">
        <v>100</v>
      </c>
      <c r="B101" s="4">
        <v>1</v>
      </c>
      <c r="H101" s="3" t="s">
        <v>233</v>
      </c>
    </row>
    <row r="102" spans="1:8" x14ac:dyDescent="0.25">
      <c r="A102">
        <v>101</v>
      </c>
      <c r="B102" s="4">
        <v>1</v>
      </c>
      <c r="H102" s="3" t="s">
        <v>233</v>
      </c>
    </row>
    <row r="103" spans="1:8" x14ac:dyDescent="0.25">
      <c r="A103">
        <v>102</v>
      </c>
      <c r="B103" s="4">
        <v>1</v>
      </c>
      <c r="H103" s="3" t="s">
        <v>233</v>
      </c>
    </row>
    <row r="104" spans="1:8" x14ac:dyDescent="0.25">
      <c r="A104">
        <v>103</v>
      </c>
      <c r="B104" s="4">
        <v>1</v>
      </c>
      <c r="D104" s="5">
        <v>3</v>
      </c>
      <c r="H104" s="3" t="s">
        <v>233</v>
      </c>
    </row>
    <row r="105" spans="1:8" x14ac:dyDescent="0.25">
      <c r="A105">
        <v>104</v>
      </c>
      <c r="B105" s="4">
        <v>1</v>
      </c>
      <c r="C105" s="2">
        <v>2</v>
      </c>
      <c r="D105" s="5">
        <v>3</v>
      </c>
      <c r="H105" s="3" t="s">
        <v>233</v>
      </c>
    </row>
    <row r="106" spans="1:8" x14ac:dyDescent="0.25">
      <c r="A106">
        <v>105</v>
      </c>
      <c r="B106" s="4">
        <v>1</v>
      </c>
      <c r="C106" s="2">
        <v>2</v>
      </c>
      <c r="D106" s="5">
        <v>3</v>
      </c>
      <c r="H106" s="3" t="s">
        <v>233</v>
      </c>
    </row>
    <row r="107" spans="1:8" x14ac:dyDescent="0.25">
      <c r="A107">
        <v>106</v>
      </c>
      <c r="C107" s="2">
        <v>2</v>
      </c>
      <c r="D107" s="5">
        <v>3</v>
      </c>
      <c r="H107" s="3" t="s">
        <v>233</v>
      </c>
    </row>
    <row r="108" spans="1:8" x14ac:dyDescent="0.25">
      <c r="A108">
        <v>107</v>
      </c>
      <c r="C108" s="2">
        <v>2</v>
      </c>
      <c r="D108" s="5">
        <v>3</v>
      </c>
      <c r="H108" s="3" t="s">
        <v>233</v>
      </c>
    </row>
    <row r="109" spans="1:8" x14ac:dyDescent="0.25">
      <c r="A109">
        <v>108</v>
      </c>
      <c r="C109" s="2">
        <v>2</v>
      </c>
      <c r="D109" s="5">
        <v>3</v>
      </c>
      <c r="H109" s="3" t="s">
        <v>233</v>
      </c>
    </row>
    <row r="110" spans="1:8" x14ac:dyDescent="0.25">
      <c r="A110">
        <v>109</v>
      </c>
      <c r="C110" s="2">
        <v>2</v>
      </c>
      <c r="D110" s="5">
        <v>3</v>
      </c>
    </row>
    <row r="111" spans="1:8" x14ac:dyDescent="0.25">
      <c r="A111">
        <v>110</v>
      </c>
      <c r="C111" s="2">
        <v>2</v>
      </c>
      <c r="D111" s="5">
        <v>3</v>
      </c>
    </row>
    <row r="112" spans="1:8" x14ac:dyDescent="0.25">
      <c r="A112">
        <v>111</v>
      </c>
      <c r="C112" s="2">
        <v>2</v>
      </c>
      <c r="D112" s="5">
        <v>3</v>
      </c>
    </row>
    <row r="113" spans="1:5" x14ac:dyDescent="0.25">
      <c r="A113">
        <v>112</v>
      </c>
      <c r="C113" s="2">
        <v>2</v>
      </c>
      <c r="D113" s="5">
        <v>3</v>
      </c>
    </row>
    <row r="114" spans="1:5" x14ac:dyDescent="0.25">
      <c r="A114">
        <v>113</v>
      </c>
      <c r="C114" s="2">
        <v>2</v>
      </c>
      <c r="D114" s="5">
        <v>3</v>
      </c>
    </row>
    <row r="115" spans="1:5" x14ac:dyDescent="0.25">
      <c r="A115">
        <v>114</v>
      </c>
      <c r="C115" s="2">
        <v>2</v>
      </c>
      <c r="D115" s="5">
        <v>3</v>
      </c>
    </row>
    <row r="116" spans="1:5" x14ac:dyDescent="0.25">
      <c r="A116">
        <v>115</v>
      </c>
      <c r="C116" s="2">
        <v>2</v>
      </c>
      <c r="D116" s="5">
        <v>3</v>
      </c>
    </row>
    <row r="117" spans="1:5" x14ac:dyDescent="0.25">
      <c r="A117">
        <v>116</v>
      </c>
      <c r="B117" s="4">
        <v>1</v>
      </c>
      <c r="C117" s="2">
        <v>2</v>
      </c>
      <c r="D117" s="5">
        <v>3</v>
      </c>
    </row>
    <row r="118" spans="1:5" x14ac:dyDescent="0.25">
      <c r="A118">
        <v>117</v>
      </c>
      <c r="B118" s="4">
        <v>1</v>
      </c>
      <c r="C118" s="2">
        <v>2</v>
      </c>
      <c r="E118" s="3">
        <v>4</v>
      </c>
    </row>
    <row r="119" spans="1:5" x14ac:dyDescent="0.25">
      <c r="A119">
        <v>118</v>
      </c>
      <c r="B119" s="4">
        <v>1</v>
      </c>
      <c r="E119" s="3">
        <v>4</v>
      </c>
    </row>
    <row r="120" spans="1:5" x14ac:dyDescent="0.25">
      <c r="A120">
        <v>119</v>
      </c>
      <c r="B120" s="4">
        <v>1</v>
      </c>
      <c r="E120" s="3">
        <v>4</v>
      </c>
    </row>
    <row r="121" spans="1:5" x14ac:dyDescent="0.25">
      <c r="A121">
        <v>120</v>
      </c>
      <c r="B121" s="4">
        <v>1</v>
      </c>
      <c r="E121" s="3">
        <v>4</v>
      </c>
    </row>
    <row r="122" spans="1:5" x14ac:dyDescent="0.25">
      <c r="A122">
        <v>121</v>
      </c>
      <c r="B122" s="4">
        <v>1</v>
      </c>
      <c r="E122" s="3">
        <v>4</v>
      </c>
    </row>
    <row r="123" spans="1:5" x14ac:dyDescent="0.25">
      <c r="A123">
        <v>122</v>
      </c>
      <c r="B123" s="4">
        <v>1</v>
      </c>
      <c r="E123" s="3">
        <v>4</v>
      </c>
    </row>
    <row r="124" spans="1:5" x14ac:dyDescent="0.25">
      <c r="A124">
        <v>123</v>
      </c>
      <c r="B124" s="4">
        <v>1</v>
      </c>
      <c r="E124" s="3">
        <v>4</v>
      </c>
    </row>
    <row r="125" spans="1:5" x14ac:dyDescent="0.25">
      <c r="A125">
        <v>124</v>
      </c>
      <c r="B125" s="4">
        <v>1</v>
      </c>
      <c r="E125" s="3">
        <v>4</v>
      </c>
    </row>
    <row r="126" spans="1:5" x14ac:dyDescent="0.25">
      <c r="A126">
        <v>125</v>
      </c>
      <c r="B126" s="4">
        <v>1</v>
      </c>
      <c r="E126" s="3">
        <v>4</v>
      </c>
    </row>
    <row r="127" spans="1:5" x14ac:dyDescent="0.25">
      <c r="A127">
        <v>126</v>
      </c>
      <c r="B127" s="4">
        <v>1</v>
      </c>
      <c r="E127" s="3">
        <v>4</v>
      </c>
    </row>
    <row r="128" spans="1:5" x14ac:dyDescent="0.25">
      <c r="A128">
        <v>127</v>
      </c>
      <c r="B128" s="4">
        <v>1</v>
      </c>
      <c r="C128" s="2">
        <v>2</v>
      </c>
      <c r="E128" s="3">
        <v>4</v>
      </c>
    </row>
    <row r="129" spans="1:5" x14ac:dyDescent="0.25">
      <c r="A129">
        <v>128</v>
      </c>
      <c r="B129" s="4">
        <v>1</v>
      </c>
      <c r="C129" s="2">
        <v>2</v>
      </c>
      <c r="E129" s="3">
        <v>4</v>
      </c>
    </row>
    <row r="130" spans="1:5" x14ac:dyDescent="0.25">
      <c r="A130">
        <v>129</v>
      </c>
      <c r="B130" s="4">
        <v>1</v>
      </c>
      <c r="C130" s="2">
        <v>2</v>
      </c>
      <c r="E130" s="3">
        <v>4</v>
      </c>
    </row>
    <row r="131" spans="1:5" x14ac:dyDescent="0.25">
      <c r="A131">
        <v>130</v>
      </c>
      <c r="C131" s="2">
        <v>2</v>
      </c>
      <c r="D131" s="5">
        <v>3</v>
      </c>
      <c r="E131" s="3">
        <v>4</v>
      </c>
    </row>
    <row r="132" spans="1:5" x14ac:dyDescent="0.25">
      <c r="A132">
        <v>131</v>
      </c>
      <c r="C132" s="2">
        <v>2</v>
      </c>
      <c r="D132" s="5">
        <v>3</v>
      </c>
      <c r="E132" s="3">
        <v>4</v>
      </c>
    </row>
    <row r="133" spans="1:5" x14ac:dyDescent="0.25">
      <c r="A133">
        <v>132</v>
      </c>
      <c r="C133" s="2">
        <v>2</v>
      </c>
      <c r="D133" s="5">
        <v>3</v>
      </c>
    </row>
    <row r="134" spans="1:5" x14ac:dyDescent="0.25">
      <c r="A134">
        <v>133</v>
      </c>
      <c r="C134" s="2">
        <v>2</v>
      </c>
      <c r="D134" s="5">
        <v>3</v>
      </c>
    </row>
    <row r="135" spans="1:5" x14ac:dyDescent="0.25">
      <c r="A135">
        <v>134</v>
      </c>
      <c r="C135" s="2">
        <v>2</v>
      </c>
      <c r="D135" s="5">
        <v>3</v>
      </c>
    </row>
    <row r="136" spans="1:5" x14ac:dyDescent="0.25">
      <c r="A136">
        <v>135</v>
      </c>
      <c r="C136" s="2">
        <v>2</v>
      </c>
      <c r="D136" s="5">
        <v>3</v>
      </c>
    </row>
    <row r="137" spans="1:5" x14ac:dyDescent="0.25">
      <c r="A137">
        <v>136</v>
      </c>
      <c r="C137" s="2">
        <v>2</v>
      </c>
      <c r="D137" s="5">
        <v>3</v>
      </c>
    </row>
    <row r="138" spans="1:5" x14ac:dyDescent="0.25">
      <c r="A138">
        <v>137</v>
      </c>
      <c r="C138" s="2">
        <v>2</v>
      </c>
      <c r="D138" s="5">
        <v>3</v>
      </c>
    </row>
    <row r="139" spans="1:5" x14ac:dyDescent="0.25">
      <c r="A139">
        <v>138</v>
      </c>
      <c r="C139" s="2">
        <v>2</v>
      </c>
      <c r="D139" s="5">
        <v>3</v>
      </c>
    </row>
    <row r="140" spans="1:5" x14ac:dyDescent="0.25">
      <c r="A140">
        <v>139</v>
      </c>
      <c r="C140" s="2">
        <v>2</v>
      </c>
      <c r="D140" s="5">
        <v>3</v>
      </c>
    </row>
    <row r="141" spans="1:5" x14ac:dyDescent="0.25">
      <c r="A141">
        <v>140</v>
      </c>
      <c r="B141" s="4">
        <v>1</v>
      </c>
      <c r="C141" s="2">
        <v>2</v>
      </c>
      <c r="D141" s="5">
        <v>3</v>
      </c>
    </row>
    <row r="142" spans="1:5" x14ac:dyDescent="0.25">
      <c r="A142">
        <v>141</v>
      </c>
      <c r="B142" s="4">
        <v>1</v>
      </c>
      <c r="D142" s="5">
        <v>3</v>
      </c>
    </row>
    <row r="143" spans="1:5" x14ac:dyDescent="0.25">
      <c r="A143">
        <v>142</v>
      </c>
      <c r="B143" s="4">
        <v>1</v>
      </c>
      <c r="E143" s="3">
        <v>4</v>
      </c>
    </row>
    <row r="144" spans="1:5" x14ac:dyDescent="0.25">
      <c r="A144">
        <v>143</v>
      </c>
      <c r="B144" s="4">
        <v>1</v>
      </c>
      <c r="E144" s="3">
        <v>4</v>
      </c>
    </row>
    <row r="145" spans="1:5" x14ac:dyDescent="0.25">
      <c r="A145">
        <v>144</v>
      </c>
      <c r="B145" s="4">
        <v>1</v>
      </c>
      <c r="E145" s="3">
        <v>4</v>
      </c>
    </row>
    <row r="146" spans="1:5" x14ac:dyDescent="0.25">
      <c r="A146">
        <v>145</v>
      </c>
      <c r="B146" s="4">
        <v>1</v>
      </c>
      <c r="E146" s="3">
        <v>4</v>
      </c>
    </row>
    <row r="147" spans="1:5" x14ac:dyDescent="0.25">
      <c r="A147">
        <v>146</v>
      </c>
      <c r="B147" s="4">
        <v>1</v>
      </c>
      <c r="E147" s="3">
        <v>4</v>
      </c>
    </row>
    <row r="148" spans="1:5" x14ac:dyDescent="0.25">
      <c r="A148">
        <v>147</v>
      </c>
      <c r="B148" s="4">
        <v>1</v>
      </c>
      <c r="E148" s="3">
        <v>4</v>
      </c>
    </row>
    <row r="149" spans="1:5" x14ac:dyDescent="0.25">
      <c r="A149">
        <v>148</v>
      </c>
      <c r="B149" s="4">
        <v>1</v>
      </c>
      <c r="E149" s="3">
        <v>4</v>
      </c>
    </row>
    <row r="150" spans="1:5" x14ac:dyDescent="0.25">
      <c r="A150">
        <v>149</v>
      </c>
      <c r="B150" s="4">
        <v>1</v>
      </c>
      <c r="E150" s="3">
        <v>4</v>
      </c>
    </row>
    <row r="151" spans="1:5" x14ac:dyDescent="0.25">
      <c r="A151">
        <v>150</v>
      </c>
      <c r="B151" s="4">
        <v>1</v>
      </c>
      <c r="E151" s="3">
        <v>4</v>
      </c>
    </row>
    <row r="152" spans="1:5" x14ac:dyDescent="0.25">
      <c r="A152">
        <v>151</v>
      </c>
      <c r="B152" s="4">
        <v>1</v>
      </c>
      <c r="E152" s="3">
        <v>4</v>
      </c>
    </row>
    <row r="153" spans="1:5" x14ac:dyDescent="0.25">
      <c r="A153">
        <v>152</v>
      </c>
      <c r="B153" s="4">
        <v>1</v>
      </c>
      <c r="C153" s="2">
        <v>2</v>
      </c>
      <c r="E153" s="3">
        <v>4</v>
      </c>
    </row>
    <row r="154" spans="1:5" x14ac:dyDescent="0.25">
      <c r="A154">
        <v>153</v>
      </c>
      <c r="B154" s="4">
        <v>1</v>
      </c>
      <c r="C154" s="2">
        <v>2</v>
      </c>
      <c r="D154" s="5">
        <v>3</v>
      </c>
      <c r="E154" s="3">
        <v>4</v>
      </c>
    </row>
    <row r="155" spans="1:5" x14ac:dyDescent="0.25">
      <c r="A155">
        <v>154</v>
      </c>
      <c r="C155" s="2">
        <v>2</v>
      </c>
      <c r="D155" s="5">
        <v>3</v>
      </c>
    </row>
    <row r="156" spans="1:5" x14ac:dyDescent="0.25">
      <c r="A156">
        <v>155</v>
      </c>
      <c r="C156" s="2">
        <v>2</v>
      </c>
      <c r="D156" s="5">
        <v>3</v>
      </c>
    </row>
    <row r="157" spans="1:5" x14ac:dyDescent="0.25">
      <c r="A157">
        <v>156</v>
      </c>
      <c r="C157" s="2">
        <v>2</v>
      </c>
      <c r="D157" s="5">
        <v>3</v>
      </c>
    </row>
    <row r="158" spans="1:5" x14ac:dyDescent="0.25">
      <c r="A158">
        <v>157</v>
      </c>
      <c r="C158" s="2">
        <v>2</v>
      </c>
      <c r="D158" s="5">
        <v>3</v>
      </c>
    </row>
    <row r="159" spans="1:5" x14ac:dyDescent="0.25">
      <c r="A159">
        <v>158</v>
      </c>
      <c r="C159" s="2">
        <v>2</v>
      </c>
      <c r="D159" s="5">
        <v>3</v>
      </c>
    </row>
    <row r="160" spans="1:5" x14ac:dyDescent="0.25">
      <c r="A160">
        <v>159</v>
      </c>
      <c r="C160" s="2">
        <v>2</v>
      </c>
      <c r="D160" s="5">
        <v>3</v>
      </c>
    </row>
    <row r="161" spans="1:5" x14ac:dyDescent="0.25">
      <c r="A161">
        <v>160</v>
      </c>
      <c r="C161" s="2">
        <v>2</v>
      </c>
      <c r="D161" s="5">
        <v>3</v>
      </c>
    </row>
    <row r="162" spans="1:5" x14ac:dyDescent="0.25">
      <c r="A162">
        <v>161</v>
      </c>
      <c r="C162" s="2">
        <v>2</v>
      </c>
      <c r="D162" s="5">
        <v>3</v>
      </c>
    </row>
    <row r="163" spans="1:5" x14ac:dyDescent="0.25">
      <c r="A163">
        <v>162</v>
      </c>
      <c r="C163" s="2">
        <v>2</v>
      </c>
      <c r="D163" s="5">
        <v>3</v>
      </c>
    </row>
    <row r="164" spans="1:5" x14ac:dyDescent="0.25">
      <c r="A164">
        <v>163</v>
      </c>
      <c r="C164" s="2">
        <v>2</v>
      </c>
      <c r="D164" s="5">
        <v>3</v>
      </c>
    </row>
    <row r="165" spans="1:5" x14ac:dyDescent="0.25">
      <c r="A165">
        <v>164</v>
      </c>
      <c r="B165" s="4">
        <v>1</v>
      </c>
      <c r="C165" s="2">
        <v>2</v>
      </c>
      <c r="D165" s="5">
        <v>3</v>
      </c>
    </row>
    <row r="166" spans="1:5" x14ac:dyDescent="0.25">
      <c r="A166">
        <v>165</v>
      </c>
      <c r="B166" s="4">
        <v>1</v>
      </c>
    </row>
    <row r="167" spans="1:5" x14ac:dyDescent="0.25">
      <c r="A167">
        <v>166</v>
      </c>
      <c r="B167" s="4">
        <v>1</v>
      </c>
      <c r="E167" s="3">
        <v>4</v>
      </c>
    </row>
    <row r="168" spans="1:5" x14ac:dyDescent="0.25">
      <c r="A168">
        <v>167</v>
      </c>
      <c r="B168" s="4">
        <v>1</v>
      </c>
      <c r="E168" s="3">
        <v>4</v>
      </c>
    </row>
    <row r="169" spans="1:5" x14ac:dyDescent="0.25">
      <c r="A169">
        <v>168</v>
      </c>
      <c r="B169" s="4">
        <v>1</v>
      </c>
      <c r="E169" s="3">
        <v>4</v>
      </c>
    </row>
    <row r="170" spans="1:5" x14ac:dyDescent="0.25">
      <c r="A170">
        <v>169</v>
      </c>
      <c r="B170" s="4">
        <v>1</v>
      </c>
      <c r="E170" s="3">
        <v>4</v>
      </c>
    </row>
    <row r="171" spans="1:5" x14ac:dyDescent="0.25">
      <c r="A171">
        <v>170</v>
      </c>
      <c r="B171" s="4">
        <v>1</v>
      </c>
      <c r="E171" s="3">
        <v>4</v>
      </c>
    </row>
    <row r="172" spans="1:5" x14ac:dyDescent="0.25">
      <c r="A172">
        <v>171</v>
      </c>
      <c r="B172" s="4">
        <v>1</v>
      </c>
      <c r="E172" s="3">
        <v>4</v>
      </c>
    </row>
    <row r="173" spans="1:5" x14ac:dyDescent="0.25">
      <c r="A173">
        <v>172</v>
      </c>
      <c r="B173" s="4">
        <v>1</v>
      </c>
      <c r="E173" s="3">
        <v>4</v>
      </c>
    </row>
    <row r="174" spans="1:5" x14ac:dyDescent="0.25">
      <c r="A174">
        <v>173</v>
      </c>
      <c r="B174" s="4">
        <v>1</v>
      </c>
      <c r="E174" s="3">
        <v>4</v>
      </c>
    </row>
    <row r="175" spans="1:5" x14ac:dyDescent="0.25">
      <c r="A175">
        <v>174</v>
      </c>
      <c r="B175" s="4">
        <v>1</v>
      </c>
      <c r="E175" s="3">
        <v>4</v>
      </c>
    </row>
    <row r="176" spans="1:5" x14ac:dyDescent="0.25">
      <c r="A176">
        <v>175</v>
      </c>
      <c r="B176" s="4">
        <v>1</v>
      </c>
      <c r="C176" s="2">
        <v>2</v>
      </c>
      <c r="E176" s="3">
        <v>4</v>
      </c>
    </row>
    <row r="177" spans="1:5" x14ac:dyDescent="0.25">
      <c r="A177">
        <v>176</v>
      </c>
      <c r="C177" s="2">
        <v>2</v>
      </c>
      <c r="E177" s="3">
        <v>4</v>
      </c>
    </row>
    <row r="178" spans="1:5" x14ac:dyDescent="0.25">
      <c r="A178">
        <v>177</v>
      </c>
      <c r="C178" s="2">
        <v>2</v>
      </c>
      <c r="D178" s="5">
        <v>3</v>
      </c>
    </row>
    <row r="179" spans="1:5" x14ac:dyDescent="0.25">
      <c r="A179">
        <v>178</v>
      </c>
      <c r="C179" s="2">
        <v>2</v>
      </c>
      <c r="D179" s="5">
        <v>3</v>
      </c>
    </row>
    <row r="180" spans="1:5" x14ac:dyDescent="0.25">
      <c r="A180">
        <v>179</v>
      </c>
      <c r="C180" s="2">
        <v>2</v>
      </c>
      <c r="D180" s="5">
        <v>3</v>
      </c>
    </row>
    <row r="181" spans="1:5" x14ac:dyDescent="0.25">
      <c r="A181">
        <v>180</v>
      </c>
      <c r="C181" s="2">
        <v>2</v>
      </c>
      <c r="D181" s="5">
        <v>3</v>
      </c>
    </row>
    <row r="182" spans="1:5" x14ac:dyDescent="0.25">
      <c r="A182">
        <v>181</v>
      </c>
      <c r="C182" s="2">
        <v>2</v>
      </c>
      <c r="D182" s="5">
        <v>3</v>
      </c>
    </row>
    <row r="183" spans="1:5" x14ac:dyDescent="0.25">
      <c r="A183">
        <v>182</v>
      </c>
      <c r="C183" s="2">
        <v>2</v>
      </c>
      <c r="D183" s="5">
        <v>3</v>
      </c>
    </row>
    <row r="184" spans="1:5" x14ac:dyDescent="0.25">
      <c r="A184">
        <v>183</v>
      </c>
      <c r="C184" s="2">
        <v>2</v>
      </c>
      <c r="D184" s="5">
        <v>3</v>
      </c>
    </row>
    <row r="185" spans="1:5" x14ac:dyDescent="0.25">
      <c r="A185">
        <v>184</v>
      </c>
      <c r="C185" s="2">
        <v>2</v>
      </c>
      <c r="D185" s="5">
        <v>3</v>
      </c>
    </row>
    <row r="186" spans="1:5" x14ac:dyDescent="0.25">
      <c r="A186">
        <v>185</v>
      </c>
      <c r="C186" s="2">
        <v>2</v>
      </c>
      <c r="D186" s="5">
        <v>3</v>
      </c>
    </row>
    <row r="187" spans="1:5" x14ac:dyDescent="0.25">
      <c r="A187">
        <v>186</v>
      </c>
      <c r="B187" s="4">
        <v>1</v>
      </c>
      <c r="C187" s="2">
        <v>2</v>
      </c>
      <c r="D187" s="5">
        <v>3</v>
      </c>
    </row>
    <row r="188" spans="1:5" x14ac:dyDescent="0.25">
      <c r="A188">
        <v>187</v>
      </c>
      <c r="B188" s="4">
        <v>1</v>
      </c>
    </row>
    <row r="189" spans="1:5" x14ac:dyDescent="0.25">
      <c r="A189">
        <v>188</v>
      </c>
      <c r="B189" s="4">
        <v>1</v>
      </c>
      <c r="E189" s="3">
        <v>4</v>
      </c>
    </row>
    <row r="190" spans="1:5" x14ac:dyDescent="0.25">
      <c r="A190">
        <v>189</v>
      </c>
      <c r="B190" s="4">
        <v>1</v>
      </c>
      <c r="E190" s="3">
        <v>4</v>
      </c>
    </row>
    <row r="191" spans="1:5" x14ac:dyDescent="0.25">
      <c r="A191">
        <v>190</v>
      </c>
      <c r="B191" s="4">
        <v>1</v>
      </c>
      <c r="E191" s="3">
        <v>4</v>
      </c>
    </row>
    <row r="192" spans="1:5" x14ac:dyDescent="0.25">
      <c r="A192">
        <v>191</v>
      </c>
      <c r="B192" s="4">
        <v>1</v>
      </c>
      <c r="E192" s="3">
        <v>4</v>
      </c>
    </row>
    <row r="193" spans="1:5" x14ac:dyDescent="0.25">
      <c r="A193">
        <v>192</v>
      </c>
      <c r="B193" s="4">
        <v>1</v>
      </c>
      <c r="E193" s="3">
        <v>4</v>
      </c>
    </row>
    <row r="194" spans="1:5" x14ac:dyDescent="0.25">
      <c r="A194">
        <v>193</v>
      </c>
      <c r="B194" s="4">
        <v>1</v>
      </c>
      <c r="E194" s="3">
        <v>4</v>
      </c>
    </row>
    <row r="195" spans="1:5" x14ac:dyDescent="0.25">
      <c r="A195">
        <v>194</v>
      </c>
      <c r="B195" s="4">
        <v>1</v>
      </c>
      <c r="E195" s="3">
        <v>4</v>
      </c>
    </row>
    <row r="196" spans="1:5" x14ac:dyDescent="0.25">
      <c r="A196">
        <v>195</v>
      </c>
      <c r="B196" s="4">
        <v>1</v>
      </c>
      <c r="E196" s="3">
        <v>4</v>
      </c>
    </row>
    <row r="197" spans="1:5" x14ac:dyDescent="0.25">
      <c r="A197">
        <v>196</v>
      </c>
      <c r="B197" s="4">
        <v>1</v>
      </c>
      <c r="E197" s="3">
        <v>4</v>
      </c>
    </row>
    <row r="198" spans="1:5" x14ac:dyDescent="0.25">
      <c r="A198">
        <v>197</v>
      </c>
      <c r="B198" s="4">
        <v>1</v>
      </c>
      <c r="C198" s="2">
        <v>2</v>
      </c>
      <c r="E198" s="3">
        <v>4</v>
      </c>
    </row>
    <row r="199" spans="1:5" x14ac:dyDescent="0.25">
      <c r="A199">
        <v>198</v>
      </c>
      <c r="C199" s="2">
        <v>2</v>
      </c>
      <c r="E199" s="3">
        <v>4</v>
      </c>
    </row>
    <row r="200" spans="1:5" x14ac:dyDescent="0.25">
      <c r="A200">
        <v>199</v>
      </c>
      <c r="C200" s="2">
        <v>2</v>
      </c>
      <c r="D200" s="5">
        <v>3</v>
      </c>
      <c r="E200" s="3">
        <v>4</v>
      </c>
    </row>
    <row r="201" spans="1:5" x14ac:dyDescent="0.25">
      <c r="A201">
        <v>200</v>
      </c>
      <c r="C201" s="2">
        <v>2</v>
      </c>
      <c r="D201" s="5">
        <v>3</v>
      </c>
    </row>
    <row r="202" spans="1:5" x14ac:dyDescent="0.25">
      <c r="A202">
        <v>201</v>
      </c>
      <c r="C202" s="2">
        <v>2</v>
      </c>
      <c r="D202" s="5">
        <v>3</v>
      </c>
    </row>
    <row r="203" spans="1:5" x14ac:dyDescent="0.25">
      <c r="A203">
        <v>202</v>
      </c>
      <c r="C203" s="2">
        <v>2</v>
      </c>
      <c r="D203" s="5">
        <v>3</v>
      </c>
    </row>
    <row r="204" spans="1:5" x14ac:dyDescent="0.25">
      <c r="A204">
        <v>203</v>
      </c>
      <c r="C204" s="2">
        <v>2</v>
      </c>
      <c r="D204" s="5">
        <v>3</v>
      </c>
    </row>
    <row r="205" spans="1:5" x14ac:dyDescent="0.25">
      <c r="A205">
        <v>204</v>
      </c>
      <c r="C205" s="2">
        <v>2</v>
      </c>
      <c r="D205" s="5">
        <v>3</v>
      </c>
    </row>
    <row r="206" spans="1:5" x14ac:dyDescent="0.25">
      <c r="A206">
        <v>205</v>
      </c>
      <c r="C206" s="2">
        <v>2</v>
      </c>
      <c r="D206" s="5">
        <v>3</v>
      </c>
    </row>
    <row r="207" spans="1:5" x14ac:dyDescent="0.25">
      <c r="A207">
        <v>206</v>
      </c>
      <c r="C207" s="2">
        <v>2</v>
      </c>
      <c r="D207" s="5">
        <v>3</v>
      </c>
    </row>
    <row r="208" spans="1:5" x14ac:dyDescent="0.25">
      <c r="A208">
        <v>207</v>
      </c>
      <c r="C208" s="2">
        <v>2</v>
      </c>
      <c r="D208" s="5">
        <v>3</v>
      </c>
    </row>
    <row r="209" spans="1:5" x14ac:dyDescent="0.25">
      <c r="A209">
        <v>208</v>
      </c>
      <c r="B209" s="4">
        <v>1</v>
      </c>
      <c r="C209" s="2">
        <v>2</v>
      </c>
      <c r="D209" s="5">
        <v>3</v>
      </c>
    </row>
    <row r="210" spans="1:5" x14ac:dyDescent="0.25">
      <c r="A210">
        <v>209</v>
      </c>
      <c r="B210" s="4">
        <v>1</v>
      </c>
      <c r="D210" s="5">
        <v>3</v>
      </c>
    </row>
    <row r="211" spans="1:5" x14ac:dyDescent="0.25">
      <c r="A211">
        <v>210</v>
      </c>
      <c r="B211" s="4">
        <v>1</v>
      </c>
    </row>
    <row r="212" spans="1:5" x14ac:dyDescent="0.25">
      <c r="A212">
        <v>211</v>
      </c>
      <c r="B212" s="4">
        <v>1</v>
      </c>
      <c r="E212" s="3">
        <v>4</v>
      </c>
    </row>
    <row r="213" spans="1:5" x14ac:dyDescent="0.25">
      <c r="A213">
        <v>212</v>
      </c>
      <c r="B213" s="4">
        <v>1</v>
      </c>
      <c r="E213" s="3">
        <v>4</v>
      </c>
    </row>
    <row r="214" spans="1:5" x14ac:dyDescent="0.25">
      <c r="A214">
        <v>213</v>
      </c>
      <c r="B214" s="4">
        <v>1</v>
      </c>
      <c r="E214" s="3">
        <v>4</v>
      </c>
    </row>
    <row r="215" spans="1:5" x14ac:dyDescent="0.25">
      <c r="A215">
        <v>214</v>
      </c>
      <c r="B215" s="4">
        <v>1</v>
      </c>
      <c r="E215" s="3">
        <v>4</v>
      </c>
    </row>
    <row r="216" spans="1:5" x14ac:dyDescent="0.25">
      <c r="A216">
        <v>215</v>
      </c>
      <c r="B216" s="4">
        <v>1</v>
      </c>
      <c r="E216" s="3">
        <v>4</v>
      </c>
    </row>
    <row r="217" spans="1:5" x14ac:dyDescent="0.25">
      <c r="A217">
        <v>216</v>
      </c>
      <c r="B217" s="4">
        <v>1</v>
      </c>
      <c r="E217" s="3">
        <v>4</v>
      </c>
    </row>
    <row r="218" spans="1:5" x14ac:dyDescent="0.25">
      <c r="A218">
        <v>217</v>
      </c>
      <c r="B218" s="4">
        <v>1</v>
      </c>
      <c r="E218" s="3">
        <v>4</v>
      </c>
    </row>
    <row r="219" spans="1:5" x14ac:dyDescent="0.25">
      <c r="A219">
        <v>218</v>
      </c>
      <c r="B219" s="4">
        <v>1</v>
      </c>
      <c r="E219" s="3">
        <v>4</v>
      </c>
    </row>
    <row r="220" spans="1:5" x14ac:dyDescent="0.25">
      <c r="A220">
        <v>219</v>
      </c>
      <c r="B220" s="4">
        <v>1</v>
      </c>
      <c r="E220" s="3">
        <v>4</v>
      </c>
    </row>
    <row r="221" spans="1:5" x14ac:dyDescent="0.25">
      <c r="A221">
        <v>220</v>
      </c>
      <c r="B221" s="4">
        <v>1</v>
      </c>
      <c r="C221" s="2">
        <v>2</v>
      </c>
      <c r="E221" s="3">
        <v>4</v>
      </c>
    </row>
    <row r="222" spans="1:5" x14ac:dyDescent="0.25">
      <c r="A222">
        <v>221</v>
      </c>
      <c r="C222" s="2">
        <v>2</v>
      </c>
      <c r="D222" s="5">
        <v>3</v>
      </c>
      <c r="E222" s="3">
        <v>4</v>
      </c>
    </row>
    <row r="223" spans="1:5" x14ac:dyDescent="0.25">
      <c r="A223">
        <v>222</v>
      </c>
      <c r="C223" s="2">
        <v>2</v>
      </c>
      <c r="D223" s="5">
        <v>3</v>
      </c>
      <c r="E223" s="3">
        <v>4</v>
      </c>
    </row>
    <row r="224" spans="1:5" x14ac:dyDescent="0.25">
      <c r="A224">
        <v>223</v>
      </c>
      <c r="C224" s="2">
        <v>2</v>
      </c>
      <c r="D224" s="5">
        <v>3</v>
      </c>
    </row>
    <row r="225" spans="1:5" x14ac:dyDescent="0.25">
      <c r="A225">
        <v>224</v>
      </c>
      <c r="C225" s="2">
        <v>2</v>
      </c>
      <c r="D225" s="5">
        <v>3</v>
      </c>
    </row>
    <row r="226" spans="1:5" x14ac:dyDescent="0.25">
      <c r="A226">
        <v>225</v>
      </c>
      <c r="C226" s="2">
        <v>2</v>
      </c>
      <c r="D226" s="5">
        <v>3</v>
      </c>
    </row>
    <row r="227" spans="1:5" x14ac:dyDescent="0.25">
      <c r="A227">
        <v>226</v>
      </c>
      <c r="C227" s="2">
        <v>2</v>
      </c>
      <c r="D227" s="5">
        <v>3</v>
      </c>
    </row>
    <row r="228" spans="1:5" x14ac:dyDescent="0.25">
      <c r="A228">
        <v>227</v>
      </c>
      <c r="C228" s="2">
        <v>2</v>
      </c>
      <c r="D228" s="5">
        <v>3</v>
      </c>
    </row>
    <row r="229" spans="1:5" x14ac:dyDescent="0.25">
      <c r="A229">
        <v>228</v>
      </c>
      <c r="C229" s="2">
        <v>2</v>
      </c>
      <c r="D229" s="5">
        <v>3</v>
      </c>
    </row>
    <row r="230" spans="1:5" x14ac:dyDescent="0.25">
      <c r="A230">
        <v>229</v>
      </c>
      <c r="C230" s="2">
        <v>2</v>
      </c>
      <c r="D230" s="5">
        <v>3</v>
      </c>
    </row>
    <row r="231" spans="1:5" x14ac:dyDescent="0.25">
      <c r="A231">
        <v>230</v>
      </c>
      <c r="C231" s="2">
        <v>2</v>
      </c>
      <c r="D231" s="5">
        <v>3</v>
      </c>
    </row>
    <row r="232" spans="1:5" x14ac:dyDescent="0.25">
      <c r="A232">
        <v>231</v>
      </c>
      <c r="B232" s="4">
        <v>1</v>
      </c>
      <c r="C232" s="2">
        <v>2</v>
      </c>
      <c r="D232" s="5">
        <v>3</v>
      </c>
    </row>
    <row r="233" spans="1:5" x14ac:dyDescent="0.25">
      <c r="A233">
        <v>232</v>
      </c>
      <c r="B233" s="4">
        <v>1</v>
      </c>
      <c r="D233" s="5">
        <v>3</v>
      </c>
    </row>
    <row r="234" spans="1:5" x14ac:dyDescent="0.25">
      <c r="A234">
        <v>233</v>
      </c>
      <c r="B234" s="4">
        <v>1</v>
      </c>
    </row>
    <row r="235" spans="1:5" x14ac:dyDescent="0.25">
      <c r="A235">
        <v>234</v>
      </c>
      <c r="B235" s="4">
        <v>1</v>
      </c>
      <c r="E235" s="3">
        <v>4</v>
      </c>
    </row>
    <row r="236" spans="1:5" x14ac:dyDescent="0.25">
      <c r="A236">
        <v>235</v>
      </c>
      <c r="B236" s="4">
        <v>1</v>
      </c>
      <c r="E236" s="3">
        <v>4</v>
      </c>
    </row>
    <row r="237" spans="1:5" x14ac:dyDescent="0.25">
      <c r="A237">
        <v>236</v>
      </c>
      <c r="B237" s="4">
        <v>1</v>
      </c>
      <c r="E237" s="3">
        <v>4</v>
      </c>
    </row>
    <row r="238" spans="1:5" x14ac:dyDescent="0.25">
      <c r="A238">
        <v>237</v>
      </c>
      <c r="B238" s="4">
        <v>1</v>
      </c>
      <c r="E238" s="3">
        <v>4</v>
      </c>
    </row>
    <row r="239" spans="1:5" x14ac:dyDescent="0.25">
      <c r="A239">
        <v>238</v>
      </c>
      <c r="B239" s="4">
        <v>1</v>
      </c>
      <c r="E239" s="3">
        <v>4</v>
      </c>
    </row>
    <row r="240" spans="1:5" x14ac:dyDescent="0.25">
      <c r="A240">
        <v>239</v>
      </c>
      <c r="B240" s="4">
        <v>1</v>
      </c>
      <c r="E240" s="3">
        <v>4</v>
      </c>
    </row>
    <row r="241" spans="1:8" x14ac:dyDescent="0.25">
      <c r="A241">
        <v>240</v>
      </c>
      <c r="B241" s="4">
        <v>1</v>
      </c>
      <c r="E241" s="3">
        <v>4</v>
      </c>
    </row>
    <row r="242" spans="1:8" x14ac:dyDescent="0.25">
      <c r="A242">
        <v>241</v>
      </c>
      <c r="B242" s="4">
        <v>1</v>
      </c>
      <c r="E242" s="3">
        <v>4</v>
      </c>
    </row>
    <row r="243" spans="1:8" x14ac:dyDescent="0.25">
      <c r="A243">
        <v>242</v>
      </c>
      <c r="B243" s="4">
        <v>1</v>
      </c>
      <c r="E243" s="3">
        <v>4</v>
      </c>
    </row>
    <row r="244" spans="1:8" x14ac:dyDescent="0.25">
      <c r="A244">
        <v>243</v>
      </c>
      <c r="B244" s="4">
        <v>1</v>
      </c>
      <c r="C244" s="2">
        <v>2</v>
      </c>
      <c r="E244" s="3">
        <v>4</v>
      </c>
    </row>
    <row r="245" spans="1:8" x14ac:dyDescent="0.25">
      <c r="A245">
        <v>244</v>
      </c>
      <c r="C245" s="2">
        <v>2</v>
      </c>
      <c r="D245" s="5">
        <v>3</v>
      </c>
      <c r="E245" s="3">
        <v>4</v>
      </c>
    </row>
    <row r="246" spans="1:8" x14ac:dyDescent="0.25">
      <c r="A246">
        <v>245</v>
      </c>
      <c r="C246" s="2">
        <v>2</v>
      </c>
      <c r="D246" s="5">
        <v>3</v>
      </c>
    </row>
    <row r="247" spans="1:8" x14ac:dyDescent="0.25">
      <c r="A247">
        <v>246</v>
      </c>
      <c r="C247" s="2">
        <v>2</v>
      </c>
      <c r="D247" s="5">
        <v>3</v>
      </c>
    </row>
    <row r="248" spans="1:8" x14ac:dyDescent="0.25">
      <c r="A248">
        <v>247</v>
      </c>
      <c r="C248" s="2">
        <v>2</v>
      </c>
      <c r="D248" s="5">
        <v>3</v>
      </c>
    </row>
    <row r="249" spans="1:8" x14ac:dyDescent="0.25">
      <c r="A249">
        <v>248</v>
      </c>
      <c r="C249" s="2">
        <v>2</v>
      </c>
      <c r="D249" s="5">
        <v>3</v>
      </c>
    </row>
    <row r="250" spans="1:8" x14ac:dyDescent="0.25">
      <c r="A250">
        <v>249</v>
      </c>
      <c r="C250" s="2">
        <v>2</v>
      </c>
      <c r="D250" s="5">
        <v>3</v>
      </c>
    </row>
    <row r="251" spans="1:8" x14ac:dyDescent="0.25">
      <c r="A251">
        <v>250</v>
      </c>
      <c r="C251" s="2">
        <v>2</v>
      </c>
      <c r="D251" s="5">
        <v>3</v>
      </c>
    </row>
    <row r="252" spans="1:8" x14ac:dyDescent="0.25">
      <c r="A252">
        <v>251</v>
      </c>
      <c r="C252" s="2">
        <v>2</v>
      </c>
      <c r="D252" s="5">
        <v>3</v>
      </c>
    </row>
    <row r="253" spans="1:8" x14ac:dyDescent="0.25">
      <c r="A253">
        <v>252</v>
      </c>
      <c r="C253" s="2">
        <v>2</v>
      </c>
      <c r="D253" s="5">
        <v>3</v>
      </c>
    </row>
    <row r="254" spans="1:8" x14ac:dyDescent="0.25">
      <c r="A254">
        <v>253</v>
      </c>
      <c r="C254" s="2">
        <v>2</v>
      </c>
      <c r="D254" s="5">
        <v>3</v>
      </c>
    </row>
    <row r="255" spans="1:8" x14ac:dyDescent="0.25">
      <c r="A255">
        <v>254</v>
      </c>
      <c r="B255" s="4">
        <v>1</v>
      </c>
      <c r="C255" s="2">
        <v>2</v>
      </c>
      <c r="D255" s="5">
        <v>3</v>
      </c>
    </row>
    <row r="256" spans="1:8" x14ac:dyDescent="0.25">
      <c r="A256">
        <v>255</v>
      </c>
      <c r="B256" s="4">
        <v>1</v>
      </c>
      <c r="D256" s="5">
        <v>3</v>
      </c>
      <c r="H256" s="3" t="s">
        <v>233</v>
      </c>
    </row>
    <row r="257" spans="1:8" x14ac:dyDescent="0.25">
      <c r="A257">
        <v>256</v>
      </c>
      <c r="B257" s="4">
        <v>1</v>
      </c>
      <c r="H257" s="3" t="s">
        <v>233</v>
      </c>
    </row>
    <row r="258" spans="1:8" x14ac:dyDescent="0.25">
      <c r="A258">
        <v>257</v>
      </c>
      <c r="B258" s="4">
        <v>1</v>
      </c>
      <c r="H258" s="3" t="s">
        <v>233</v>
      </c>
    </row>
    <row r="259" spans="1:8" x14ac:dyDescent="0.25">
      <c r="A259">
        <v>258</v>
      </c>
      <c r="B259" s="4">
        <v>1</v>
      </c>
      <c r="H259" s="3" t="s">
        <v>233</v>
      </c>
    </row>
    <row r="260" spans="1:8" x14ac:dyDescent="0.25">
      <c r="A260">
        <v>259</v>
      </c>
      <c r="B260" s="4">
        <v>1</v>
      </c>
      <c r="H260" s="3" t="s">
        <v>233</v>
      </c>
    </row>
    <row r="261" spans="1:8" x14ac:dyDescent="0.25">
      <c r="A261">
        <v>260</v>
      </c>
      <c r="B261" s="4">
        <v>1</v>
      </c>
      <c r="H261" s="3" t="s">
        <v>233</v>
      </c>
    </row>
    <row r="262" spans="1:8" x14ac:dyDescent="0.25">
      <c r="A262">
        <v>261</v>
      </c>
      <c r="B262" s="4">
        <v>1</v>
      </c>
      <c r="H262" s="3" t="s">
        <v>233</v>
      </c>
    </row>
    <row r="263" spans="1:8" x14ac:dyDescent="0.25">
      <c r="A263">
        <v>262</v>
      </c>
      <c r="B263" s="4">
        <v>1</v>
      </c>
      <c r="H263" s="3" t="s">
        <v>233</v>
      </c>
    </row>
    <row r="264" spans="1:8" x14ac:dyDescent="0.25">
      <c r="A264">
        <v>263</v>
      </c>
      <c r="B264" s="4">
        <v>1</v>
      </c>
      <c r="H264" s="3" t="s">
        <v>233</v>
      </c>
    </row>
    <row r="265" spans="1:8" x14ac:dyDescent="0.25">
      <c r="A265">
        <v>264</v>
      </c>
      <c r="B265" s="4">
        <v>1</v>
      </c>
      <c r="C265" s="2">
        <v>2</v>
      </c>
      <c r="H265" s="3" t="s">
        <v>233</v>
      </c>
    </row>
    <row r="266" spans="1:8" x14ac:dyDescent="0.25">
      <c r="A266">
        <v>265</v>
      </c>
      <c r="B266" s="4">
        <v>1</v>
      </c>
      <c r="C266" s="2">
        <v>2</v>
      </c>
      <c r="H266" s="3" t="s">
        <v>233</v>
      </c>
    </row>
    <row r="267" spans="1:8" x14ac:dyDescent="0.25">
      <c r="A267">
        <v>266</v>
      </c>
      <c r="B267" s="4">
        <v>1</v>
      </c>
      <c r="C267" s="2">
        <v>2</v>
      </c>
      <c r="G267" s="5" t="s">
        <v>234</v>
      </c>
    </row>
    <row r="268" spans="1:8" x14ac:dyDescent="0.25">
      <c r="A268">
        <v>267</v>
      </c>
      <c r="C268" s="2">
        <v>2</v>
      </c>
      <c r="G268" s="5" t="s">
        <v>234</v>
      </c>
    </row>
    <row r="269" spans="1:8" x14ac:dyDescent="0.25">
      <c r="A269">
        <v>268</v>
      </c>
      <c r="C269" s="2">
        <v>2</v>
      </c>
      <c r="G269" s="5" t="s">
        <v>234</v>
      </c>
    </row>
    <row r="270" spans="1:8" x14ac:dyDescent="0.25">
      <c r="A270">
        <v>269</v>
      </c>
      <c r="C270" s="2">
        <v>2</v>
      </c>
      <c r="G270" s="5" t="s">
        <v>234</v>
      </c>
    </row>
    <row r="271" spans="1:8" x14ac:dyDescent="0.25">
      <c r="A271">
        <v>270</v>
      </c>
      <c r="C271" s="2">
        <v>2</v>
      </c>
      <c r="G271" s="5" t="s">
        <v>234</v>
      </c>
    </row>
    <row r="272" spans="1:8" x14ac:dyDescent="0.25">
      <c r="A272">
        <v>271</v>
      </c>
      <c r="C272" s="2">
        <v>2</v>
      </c>
      <c r="G272" s="5" t="s">
        <v>234</v>
      </c>
    </row>
    <row r="273" spans="1:7" x14ac:dyDescent="0.25">
      <c r="A273">
        <v>272</v>
      </c>
      <c r="C273" s="2">
        <v>2</v>
      </c>
      <c r="G273" s="5" t="s">
        <v>234</v>
      </c>
    </row>
    <row r="274" spans="1:7" x14ac:dyDescent="0.25">
      <c r="A274">
        <v>273</v>
      </c>
      <c r="C274" s="2">
        <v>2</v>
      </c>
      <c r="G274" s="5" t="s">
        <v>234</v>
      </c>
    </row>
    <row r="275" spans="1:7" x14ac:dyDescent="0.25">
      <c r="A275">
        <v>274</v>
      </c>
      <c r="C275" s="2">
        <v>2</v>
      </c>
      <c r="G275" s="5" t="s">
        <v>234</v>
      </c>
    </row>
    <row r="276" spans="1:7" x14ac:dyDescent="0.25">
      <c r="A276">
        <v>275</v>
      </c>
      <c r="C276" s="2">
        <v>2</v>
      </c>
      <c r="G276" s="5" t="s">
        <v>234</v>
      </c>
    </row>
    <row r="277" spans="1:7" x14ac:dyDescent="0.25">
      <c r="A277">
        <v>276</v>
      </c>
      <c r="B277" s="4">
        <v>1</v>
      </c>
      <c r="C277" s="2">
        <v>2</v>
      </c>
      <c r="G277" s="5" t="s">
        <v>234</v>
      </c>
    </row>
    <row r="278" spans="1:7" x14ac:dyDescent="0.25">
      <c r="A278">
        <v>277</v>
      </c>
      <c r="B278" s="4">
        <v>1</v>
      </c>
      <c r="C278" s="2">
        <v>2</v>
      </c>
      <c r="G278" s="5" t="s">
        <v>234</v>
      </c>
    </row>
    <row r="279" spans="1:7" x14ac:dyDescent="0.25">
      <c r="A279">
        <v>278</v>
      </c>
      <c r="B279" s="4">
        <v>1</v>
      </c>
      <c r="G279" s="5" t="s">
        <v>234</v>
      </c>
    </row>
    <row r="280" spans="1:7" x14ac:dyDescent="0.25">
      <c r="A280">
        <v>279</v>
      </c>
      <c r="B280" s="4">
        <v>1</v>
      </c>
    </row>
    <row r="281" spans="1:7" x14ac:dyDescent="0.25">
      <c r="A281">
        <v>280</v>
      </c>
      <c r="B281" s="4">
        <v>1</v>
      </c>
      <c r="E281" s="3">
        <v>4</v>
      </c>
    </row>
    <row r="282" spans="1:7" x14ac:dyDescent="0.25">
      <c r="A282">
        <v>281</v>
      </c>
      <c r="B282" s="4">
        <v>1</v>
      </c>
      <c r="E282" s="3">
        <v>4</v>
      </c>
    </row>
    <row r="283" spans="1:7" x14ac:dyDescent="0.25">
      <c r="A283">
        <v>282</v>
      </c>
      <c r="B283" s="4">
        <v>1</v>
      </c>
      <c r="E283" s="3">
        <v>4</v>
      </c>
    </row>
    <row r="284" spans="1:7" x14ac:dyDescent="0.25">
      <c r="A284">
        <v>283</v>
      </c>
      <c r="B284" s="4">
        <v>1</v>
      </c>
      <c r="E284" s="3">
        <v>4</v>
      </c>
    </row>
    <row r="285" spans="1:7" x14ac:dyDescent="0.25">
      <c r="A285">
        <v>284</v>
      </c>
      <c r="B285" s="4">
        <v>1</v>
      </c>
      <c r="E285" s="3">
        <v>4</v>
      </c>
    </row>
    <row r="286" spans="1:7" x14ac:dyDescent="0.25">
      <c r="A286">
        <v>285</v>
      </c>
      <c r="B286" s="4">
        <v>1</v>
      </c>
      <c r="E286" s="3">
        <v>4</v>
      </c>
    </row>
    <row r="287" spans="1:7" x14ac:dyDescent="0.25">
      <c r="A287">
        <v>286</v>
      </c>
      <c r="B287" s="4">
        <v>1</v>
      </c>
      <c r="E287" s="3">
        <v>4</v>
      </c>
    </row>
    <row r="288" spans="1:7" x14ac:dyDescent="0.25">
      <c r="A288">
        <v>287</v>
      </c>
      <c r="B288" s="4">
        <v>1</v>
      </c>
      <c r="C288" s="2">
        <v>2</v>
      </c>
      <c r="E288" s="3">
        <v>4</v>
      </c>
    </row>
    <row r="289" spans="1:5" x14ac:dyDescent="0.25">
      <c r="A289">
        <v>288</v>
      </c>
      <c r="B289" s="4">
        <v>1</v>
      </c>
      <c r="C289" s="2">
        <v>2</v>
      </c>
      <c r="E289" s="3">
        <v>4</v>
      </c>
    </row>
    <row r="290" spans="1:5" x14ac:dyDescent="0.25">
      <c r="A290">
        <v>289</v>
      </c>
      <c r="B290" s="4">
        <v>1</v>
      </c>
      <c r="C290" s="2">
        <v>2</v>
      </c>
      <c r="E290" s="3">
        <v>4</v>
      </c>
    </row>
    <row r="291" spans="1:5" x14ac:dyDescent="0.25">
      <c r="A291">
        <v>290</v>
      </c>
      <c r="C291" s="2">
        <v>2</v>
      </c>
      <c r="E291" s="3">
        <v>4</v>
      </c>
    </row>
    <row r="292" spans="1:5" x14ac:dyDescent="0.25">
      <c r="A292">
        <v>291</v>
      </c>
      <c r="C292" s="2">
        <v>2</v>
      </c>
      <c r="E292" s="3">
        <v>4</v>
      </c>
    </row>
    <row r="293" spans="1:5" x14ac:dyDescent="0.25">
      <c r="A293">
        <v>292</v>
      </c>
      <c r="C293" s="2">
        <v>2</v>
      </c>
      <c r="E293" s="3">
        <v>4</v>
      </c>
    </row>
    <row r="294" spans="1:5" x14ac:dyDescent="0.25">
      <c r="A294">
        <v>293</v>
      </c>
      <c r="C294" s="2">
        <v>2</v>
      </c>
      <c r="D294" s="5">
        <v>3</v>
      </c>
      <c r="E294" s="3">
        <v>4</v>
      </c>
    </row>
    <row r="295" spans="1:5" x14ac:dyDescent="0.25">
      <c r="A295">
        <v>294</v>
      </c>
      <c r="C295" s="2">
        <v>2</v>
      </c>
      <c r="D295" s="5">
        <v>3</v>
      </c>
      <c r="E295" s="3">
        <v>4</v>
      </c>
    </row>
    <row r="296" spans="1:5" x14ac:dyDescent="0.25">
      <c r="A296">
        <v>295</v>
      </c>
      <c r="C296" s="2">
        <v>2</v>
      </c>
      <c r="D296" s="5">
        <v>3</v>
      </c>
    </row>
    <row r="297" spans="1:5" x14ac:dyDescent="0.25">
      <c r="A297">
        <v>296</v>
      </c>
      <c r="C297" s="2">
        <v>2</v>
      </c>
      <c r="D297" s="5">
        <v>3</v>
      </c>
    </row>
    <row r="298" spans="1:5" x14ac:dyDescent="0.25">
      <c r="A298">
        <v>297</v>
      </c>
      <c r="C298" s="2">
        <v>2</v>
      </c>
      <c r="D298" s="5">
        <v>3</v>
      </c>
    </row>
    <row r="299" spans="1:5" x14ac:dyDescent="0.25">
      <c r="A299">
        <v>298</v>
      </c>
      <c r="C299" s="2">
        <v>2</v>
      </c>
      <c r="D299" s="5">
        <v>3</v>
      </c>
    </row>
    <row r="300" spans="1:5" x14ac:dyDescent="0.25">
      <c r="A300">
        <v>299</v>
      </c>
      <c r="C300" s="2">
        <v>2</v>
      </c>
      <c r="D300" s="5">
        <v>3</v>
      </c>
    </row>
    <row r="301" spans="1:5" x14ac:dyDescent="0.25">
      <c r="A301">
        <v>300</v>
      </c>
      <c r="C301" s="2">
        <v>2</v>
      </c>
      <c r="D301" s="5">
        <v>3</v>
      </c>
    </row>
    <row r="302" spans="1:5" x14ac:dyDescent="0.25">
      <c r="A302">
        <v>301</v>
      </c>
      <c r="B302" s="4">
        <v>1</v>
      </c>
      <c r="C302" s="2">
        <v>2</v>
      </c>
      <c r="D302" s="5">
        <v>3</v>
      </c>
    </row>
    <row r="303" spans="1:5" x14ac:dyDescent="0.25">
      <c r="A303">
        <v>302</v>
      </c>
      <c r="B303" s="4">
        <v>1</v>
      </c>
      <c r="D303" s="5">
        <v>3</v>
      </c>
    </row>
    <row r="304" spans="1:5" x14ac:dyDescent="0.25">
      <c r="A304">
        <v>303</v>
      </c>
      <c r="B304" s="4">
        <v>1</v>
      </c>
      <c r="D304" s="5">
        <v>3</v>
      </c>
    </row>
    <row r="305" spans="1:5" x14ac:dyDescent="0.25">
      <c r="A305">
        <v>304</v>
      </c>
      <c r="B305" s="4">
        <v>1</v>
      </c>
      <c r="D305" s="5">
        <v>3</v>
      </c>
    </row>
    <row r="306" spans="1:5" x14ac:dyDescent="0.25">
      <c r="A306">
        <v>305</v>
      </c>
      <c r="B306" s="4">
        <v>1</v>
      </c>
      <c r="D306" s="5">
        <v>3</v>
      </c>
    </row>
    <row r="307" spans="1:5" x14ac:dyDescent="0.25">
      <c r="A307">
        <v>306</v>
      </c>
      <c r="B307" s="4">
        <v>1</v>
      </c>
      <c r="D307" s="5">
        <v>3</v>
      </c>
      <c r="E307" s="3">
        <v>4</v>
      </c>
    </row>
    <row r="308" spans="1:5" x14ac:dyDescent="0.25">
      <c r="A308">
        <v>307</v>
      </c>
      <c r="B308" s="4">
        <v>1</v>
      </c>
      <c r="E308" s="3">
        <v>4</v>
      </c>
    </row>
    <row r="309" spans="1:5" x14ac:dyDescent="0.25">
      <c r="A309">
        <v>308</v>
      </c>
      <c r="B309" s="4">
        <v>1</v>
      </c>
      <c r="E309" s="3">
        <v>4</v>
      </c>
    </row>
    <row r="310" spans="1:5" x14ac:dyDescent="0.25">
      <c r="A310">
        <v>309</v>
      </c>
      <c r="B310" s="4">
        <v>1</v>
      </c>
      <c r="E310" s="3">
        <v>4</v>
      </c>
    </row>
    <row r="311" spans="1:5" x14ac:dyDescent="0.25">
      <c r="A311">
        <v>310</v>
      </c>
      <c r="B311" s="4">
        <v>1</v>
      </c>
      <c r="E311" s="3">
        <v>4</v>
      </c>
    </row>
    <row r="312" spans="1:5" x14ac:dyDescent="0.25">
      <c r="A312">
        <v>311</v>
      </c>
      <c r="B312" s="4">
        <v>1</v>
      </c>
      <c r="E312" s="3">
        <v>4</v>
      </c>
    </row>
    <row r="313" spans="1:5" x14ac:dyDescent="0.25">
      <c r="A313">
        <v>312</v>
      </c>
      <c r="B313" s="4">
        <v>1</v>
      </c>
      <c r="E313" s="3">
        <v>4</v>
      </c>
    </row>
    <row r="314" spans="1:5" x14ac:dyDescent="0.25">
      <c r="A314">
        <v>313</v>
      </c>
      <c r="B314" s="4">
        <v>1</v>
      </c>
      <c r="E314" s="3">
        <v>4</v>
      </c>
    </row>
    <row r="315" spans="1:5" x14ac:dyDescent="0.25">
      <c r="A315">
        <v>314</v>
      </c>
      <c r="B315" s="4">
        <v>1</v>
      </c>
      <c r="C315" s="2">
        <v>2</v>
      </c>
      <c r="E315" s="3">
        <v>4</v>
      </c>
    </row>
    <row r="316" spans="1:5" x14ac:dyDescent="0.25">
      <c r="A316">
        <v>315</v>
      </c>
      <c r="B316" s="4">
        <v>1</v>
      </c>
      <c r="C316" s="2">
        <v>2</v>
      </c>
      <c r="E316" s="3">
        <v>4</v>
      </c>
    </row>
    <row r="317" spans="1:5" x14ac:dyDescent="0.25">
      <c r="A317">
        <v>316</v>
      </c>
      <c r="C317" s="2">
        <v>2</v>
      </c>
      <c r="E317" s="3">
        <v>4</v>
      </c>
    </row>
    <row r="318" spans="1:5" x14ac:dyDescent="0.25">
      <c r="A318">
        <v>317</v>
      </c>
      <c r="C318" s="2">
        <v>2</v>
      </c>
      <c r="E318" s="3">
        <v>4</v>
      </c>
    </row>
    <row r="319" spans="1:5" x14ac:dyDescent="0.25">
      <c r="A319">
        <v>318</v>
      </c>
      <c r="C319" s="2">
        <v>2</v>
      </c>
      <c r="E319" s="3">
        <v>4</v>
      </c>
    </row>
    <row r="320" spans="1:5" x14ac:dyDescent="0.25">
      <c r="A320">
        <v>319</v>
      </c>
      <c r="C320" s="2">
        <v>2</v>
      </c>
      <c r="E320" s="3">
        <v>4</v>
      </c>
    </row>
    <row r="321" spans="1:5" x14ac:dyDescent="0.25">
      <c r="A321">
        <v>320</v>
      </c>
      <c r="C321" s="2">
        <v>2</v>
      </c>
      <c r="D321" s="5">
        <v>3</v>
      </c>
      <c r="E321" s="3">
        <v>4</v>
      </c>
    </row>
    <row r="322" spans="1:5" x14ac:dyDescent="0.25">
      <c r="A322">
        <v>321</v>
      </c>
      <c r="C322" s="2">
        <v>2</v>
      </c>
      <c r="D322" s="5">
        <v>3</v>
      </c>
      <c r="E322" s="3">
        <v>4</v>
      </c>
    </row>
    <row r="323" spans="1:5" x14ac:dyDescent="0.25">
      <c r="A323">
        <v>322</v>
      </c>
      <c r="C323" s="2">
        <v>2</v>
      </c>
      <c r="D323" s="5">
        <v>3</v>
      </c>
    </row>
    <row r="324" spans="1:5" x14ac:dyDescent="0.25">
      <c r="A324">
        <v>323</v>
      </c>
      <c r="C324" s="2">
        <v>2</v>
      </c>
      <c r="D324" s="5">
        <v>3</v>
      </c>
    </row>
    <row r="325" spans="1:5" x14ac:dyDescent="0.25">
      <c r="A325">
        <v>324</v>
      </c>
      <c r="C325" s="2">
        <v>2</v>
      </c>
      <c r="D325" s="5">
        <v>3</v>
      </c>
    </row>
    <row r="326" spans="1:5" x14ac:dyDescent="0.25">
      <c r="A326">
        <v>325</v>
      </c>
      <c r="C326" s="2">
        <v>2</v>
      </c>
      <c r="D326" s="5">
        <v>3</v>
      </c>
    </row>
    <row r="327" spans="1:5" x14ac:dyDescent="0.25">
      <c r="A327">
        <v>326</v>
      </c>
      <c r="C327" s="2">
        <v>2</v>
      </c>
      <c r="D327" s="5">
        <v>3</v>
      </c>
    </row>
    <row r="328" spans="1:5" x14ac:dyDescent="0.25">
      <c r="A328">
        <v>327</v>
      </c>
      <c r="C328" s="2">
        <v>2</v>
      </c>
      <c r="D328" s="5">
        <v>3</v>
      </c>
    </row>
    <row r="329" spans="1:5" x14ac:dyDescent="0.25">
      <c r="A329">
        <v>328</v>
      </c>
      <c r="C329" s="2">
        <v>2</v>
      </c>
      <c r="D329" s="5">
        <v>3</v>
      </c>
    </row>
    <row r="330" spans="1:5" x14ac:dyDescent="0.25">
      <c r="A330">
        <v>329</v>
      </c>
      <c r="B330" s="4">
        <v>1</v>
      </c>
      <c r="C330" s="2">
        <v>2</v>
      </c>
      <c r="D330" s="5">
        <v>3</v>
      </c>
    </row>
    <row r="331" spans="1:5" x14ac:dyDescent="0.25">
      <c r="A331">
        <v>330</v>
      </c>
      <c r="B331" s="4">
        <v>1</v>
      </c>
      <c r="D331" s="5">
        <v>3</v>
      </c>
    </row>
    <row r="332" spans="1:5" x14ac:dyDescent="0.25">
      <c r="A332">
        <v>331</v>
      </c>
      <c r="B332" s="4">
        <v>1</v>
      </c>
      <c r="D332" s="5">
        <v>3</v>
      </c>
    </row>
    <row r="333" spans="1:5" x14ac:dyDescent="0.25">
      <c r="A333">
        <v>332</v>
      </c>
      <c r="B333" s="4">
        <v>1</v>
      </c>
      <c r="D333" s="5">
        <v>3</v>
      </c>
    </row>
    <row r="334" spans="1:5" x14ac:dyDescent="0.25">
      <c r="A334">
        <v>333</v>
      </c>
      <c r="B334" s="4">
        <v>1</v>
      </c>
      <c r="D334" s="5">
        <v>3</v>
      </c>
    </row>
    <row r="335" spans="1:5" x14ac:dyDescent="0.25">
      <c r="A335">
        <v>334</v>
      </c>
      <c r="B335" s="4">
        <v>1</v>
      </c>
      <c r="D335" s="5">
        <v>3</v>
      </c>
      <c r="E335" s="3">
        <v>4</v>
      </c>
    </row>
    <row r="336" spans="1:5" x14ac:dyDescent="0.25">
      <c r="A336">
        <v>335</v>
      </c>
      <c r="B336" s="4">
        <v>1</v>
      </c>
      <c r="E336" s="3">
        <v>4</v>
      </c>
    </row>
    <row r="337" spans="1:5" x14ac:dyDescent="0.25">
      <c r="A337">
        <v>336</v>
      </c>
      <c r="B337" s="4">
        <v>1</v>
      </c>
      <c r="E337" s="3">
        <v>4</v>
      </c>
    </row>
    <row r="338" spans="1:5" x14ac:dyDescent="0.25">
      <c r="A338">
        <v>337</v>
      </c>
      <c r="B338" s="4">
        <v>1</v>
      </c>
      <c r="E338" s="3">
        <v>4</v>
      </c>
    </row>
    <row r="339" spans="1:5" x14ac:dyDescent="0.25">
      <c r="A339">
        <v>338</v>
      </c>
      <c r="B339" s="4">
        <v>1</v>
      </c>
      <c r="E339" s="3">
        <v>4</v>
      </c>
    </row>
    <row r="340" spans="1:5" x14ac:dyDescent="0.25">
      <c r="A340">
        <v>339</v>
      </c>
      <c r="B340" s="4">
        <v>1</v>
      </c>
      <c r="E340" s="3">
        <v>4</v>
      </c>
    </row>
    <row r="341" spans="1:5" x14ac:dyDescent="0.25">
      <c r="A341">
        <v>340</v>
      </c>
      <c r="B341" s="4">
        <v>1</v>
      </c>
      <c r="E341" s="3">
        <v>4</v>
      </c>
    </row>
    <row r="342" spans="1:5" x14ac:dyDescent="0.25">
      <c r="A342">
        <v>341</v>
      </c>
      <c r="B342" s="4">
        <v>1</v>
      </c>
      <c r="C342" s="2">
        <v>2</v>
      </c>
      <c r="E342" s="3">
        <v>4</v>
      </c>
    </row>
    <row r="343" spans="1:5" x14ac:dyDescent="0.25">
      <c r="A343">
        <v>342</v>
      </c>
      <c r="B343" s="4">
        <v>1</v>
      </c>
      <c r="C343" s="2">
        <v>2</v>
      </c>
      <c r="E343" s="3">
        <v>4</v>
      </c>
    </row>
    <row r="344" spans="1:5" x14ac:dyDescent="0.25">
      <c r="A344">
        <v>343</v>
      </c>
      <c r="B344" s="4">
        <v>1</v>
      </c>
      <c r="C344" s="2">
        <v>2</v>
      </c>
      <c r="E344" s="3">
        <v>4</v>
      </c>
    </row>
    <row r="345" spans="1:5" x14ac:dyDescent="0.25">
      <c r="A345">
        <v>344</v>
      </c>
      <c r="B345" s="4">
        <v>1</v>
      </c>
      <c r="C345" s="2">
        <v>2</v>
      </c>
      <c r="E345" s="3">
        <v>4</v>
      </c>
    </row>
    <row r="346" spans="1:5" x14ac:dyDescent="0.25">
      <c r="A346">
        <v>345</v>
      </c>
      <c r="C346" s="2">
        <v>2</v>
      </c>
      <c r="E346" s="3">
        <v>4</v>
      </c>
    </row>
    <row r="347" spans="1:5" x14ac:dyDescent="0.25">
      <c r="A347">
        <v>346</v>
      </c>
      <c r="C347" s="2">
        <v>2</v>
      </c>
      <c r="E347" s="3">
        <v>4</v>
      </c>
    </row>
    <row r="348" spans="1:5" x14ac:dyDescent="0.25">
      <c r="A348">
        <v>347</v>
      </c>
      <c r="C348" s="2">
        <v>2</v>
      </c>
      <c r="E348" s="3">
        <v>4</v>
      </c>
    </row>
    <row r="349" spans="1:5" x14ac:dyDescent="0.25">
      <c r="A349">
        <v>348</v>
      </c>
      <c r="C349" s="2">
        <v>2</v>
      </c>
      <c r="E349" s="3">
        <v>4</v>
      </c>
    </row>
    <row r="350" spans="1:5" x14ac:dyDescent="0.25">
      <c r="A350">
        <v>349</v>
      </c>
      <c r="C350" s="2">
        <v>2</v>
      </c>
      <c r="D350" s="5">
        <v>3</v>
      </c>
      <c r="E350" s="3">
        <v>4</v>
      </c>
    </row>
    <row r="351" spans="1:5" x14ac:dyDescent="0.25">
      <c r="A351">
        <v>350</v>
      </c>
      <c r="C351" s="2">
        <v>2</v>
      </c>
      <c r="D351" s="5">
        <v>3</v>
      </c>
      <c r="E351" s="3">
        <v>4</v>
      </c>
    </row>
    <row r="352" spans="1:5" x14ac:dyDescent="0.25">
      <c r="A352">
        <v>351</v>
      </c>
      <c r="C352" s="2">
        <v>2</v>
      </c>
      <c r="D352" s="5">
        <v>3</v>
      </c>
    </row>
    <row r="353" spans="1:5" x14ac:dyDescent="0.25">
      <c r="A353">
        <v>352</v>
      </c>
      <c r="C353" s="2">
        <v>2</v>
      </c>
      <c r="D353" s="5">
        <v>3</v>
      </c>
    </row>
    <row r="354" spans="1:5" x14ac:dyDescent="0.25">
      <c r="A354">
        <v>353</v>
      </c>
      <c r="C354" s="2">
        <v>2</v>
      </c>
      <c r="D354" s="5">
        <v>3</v>
      </c>
    </row>
    <row r="355" spans="1:5" x14ac:dyDescent="0.25">
      <c r="A355">
        <v>354</v>
      </c>
      <c r="C355" s="2">
        <v>2</v>
      </c>
      <c r="D355" s="5">
        <v>3</v>
      </c>
    </row>
    <row r="356" spans="1:5" x14ac:dyDescent="0.25">
      <c r="A356">
        <v>355</v>
      </c>
      <c r="C356" s="2">
        <v>2</v>
      </c>
      <c r="D356" s="5">
        <v>3</v>
      </c>
    </row>
    <row r="357" spans="1:5" x14ac:dyDescent="0.25">
      <c r="A357">
        <v>356</v>
      </c>
      <c r="C357" s="2">
        <v>2</v>
      </c>
      <c r="D357" s="5">
        <v>3</v>
      </c>
    </row>
    <row r="358" spans="1:5" x14ac:dyDescent="0.25">
      <c r="A358">
        <v>357</v>
      </c>
      <c r="C358" s="2">
        <v>2</v>
      </c>
      <c r="D358" s="5">
        <v>3</v>
      </c>
    </row>
    <row r="359" spans="1:5" x14ac:dyDescent="0.25">
      <c r="A359">
        <v>358</v>
      </c>
      <c r="B359" s="4">
        <v>1</v>
      </c>
      <c r="C359" s="2">
        <v>2</v>
      </c>
      <c r="D359" s="5">
        <v>3</v>
      </c>
    </row>
    <row r="360" spans="1:5" x14ac:dyDescent="0.25">
      <c r="A360">
        <v>359</v>
      </c>
      <c r="B360" s="4">
        <v>1</v>
      </c>
      <c r="C360" s="2">
        <v>2</v>
      </c>
      <c r="D360" s="5">
        <v>3</v>
      </c>
    </row>
    <row r="361" spans="1:5" x14ac:dyDescent="0.25">
      <c r="A361">
        <v>360</v>
      </c>
      <c r="B361" s="4">
        <v>1</v>
      </c>
      <c r="D361" s="5">
        <v>3</v>
      </c>
    </row>
    <row r="362" spans="1:5" x14ac:dyDescent="0.25">
      <c r="A362">
        <v>361</v>
      </c>
      <c r="B362" s="4">
        <v>1</v>
      </c>
      <c r="D362" s="5">
        <v>3</v>
      </c>
    </row>
    <row r="363" spans="1:5" x14ac:dyDescent="0.25">
      <c r="A363">
        <v>362</v>
      </c>
      <c r="B363" s="4">
        <v>1</v>
      </c>
      <c r="D363" s="5">
        <v>3</v>
      </c>
    </row>
    <row r="364" spans="1:5" x14ac:dyDescent="0.25">
      <c r="A364">
        <v>363</v>
      </c>
      <c r="B364" s="4">
        <v>1</v>
      </c>
      <c r="D364" s="5">
        <v>3</v>
      </c>
      <c r="E364" s="3">
        <v>4</v>
      </c>
    </row>
    <row r="365" spans="1:5" x14ac:dyDescent="0.25">
      <c r="A365">
        <v>364</v>
      </c>
      <c r="B365" s="4">
        <v>1</v>
      </c>
      <c r="D365" s="5">
        <v>3</v>
      </c>
      <c r="E365" s="3">
        <v>4</v>
      </c>
    </row>
    <row r="366" spans="1:5" x14ac:dyDescent="0.25">
      <c r="A366">
        <v>365</v>
      </c>
      <c r="B366" s="4">
        <v>1</v>
      </c>
      <c r="D366" s="5">
        <v>3</v>
      </c>
      <c r="E366" s="3">
        <v>4</v>
      </c>
    </row>
    <row r="367" spans="1:5" x14ac:dyDescent="0.25">
      <c r="A367">
        <v>366</v>
      </c>
      <c r="B367" s="4">
        <v>1</v>
      </c>
      <c r="D367" s="5">
        <v>3</v>
      </c>
      <c r="E367" s="3">
        <v>4</v>
      </c>
    </row>
    <row r="368" spans="1:5" x14ac:dyDescent="0.25">
      <c r="A368">
        <v>367</v>
      </c>
      <c r="B368" s="4">
        <v>1</v>
      </c>
      <c r="D368" s="5">
        <v>3</v>
      </c>
      <c r="E368" s="3">
        <v>4</v>
      </c>
    </row>
    <row r="369" spans="1:6" x14ac:dyDescent="0.25">
      <c r="A369">
        <v>368</v>
      </c>
      <c r="B369" s="4">
        <v>1</v>
      </c>
      <c r="E369" s="3">
        <v>4</v>
      </c>
    </row>
    <row r="370" spans="1:6" x14ac:dyDescent="0.25">
      <c r="A370">
        <v>369</v>
      </c>
      <c r="B370" s="4">
        <v>1</v>
      </c>
      <c r="E370" s="3">
        <v>4</v>
      </c>
      <c r="F370" t="s">
        <v>22</v>
      </c>
    </row>
    <row r="371" spans="1:6" x14ac:dyDescent="0.25">
      <c r="A371">
        <v>370</v>
      </c>
    </row>
    <row r="372" spans="1:6" x14ac:dyDescent="0.25">
      <c r="A372">
        <v>371</v>
      </c>
      <c r="F372" t="s">
        <v>22</v>
      </c>
    </row>
    <row r="373" spans="1:6" x14ac:dyDescent="0.25">
      <c r="A373">
        <v>372</v>
      </c>
      <c r="D373" s="5">
        <v>3</v>
      </c>
    </row>
    <row r="374" spans="1:6" x14ac:dyDescent="0.25">
      <c r="A374">
        <v>373</v>
      </c>
      <c r="D374" s="5">
        <v>3</v>
      </c>
    </row>
    <row r="375" spans="1:6" x14ac:dyDescent="0.25">
      <c r="A375">
        <v>374</v>
      </c>
      <c r="D375" s="5">
        <v>3</v>
      </c>
    </row>
    <row r="376" spans="1:6" x14ac:dyDescent="0.25">
      <c r="A376">
        <v>375</v>
      </c>
      <c r="C376" s="2">
        <v>2</v>
      </c>
      <c r="D376" s="5">
        <v>3</v>
      </c>
    </row>
    <row r="377" spans="1:6" x14ac:dyDescent="0.25">
      <c r="A377">
        <v>376</v>
      </c>
      <c r="C377" s="2">
        <v>2</v>
      </c>
      <c r="D377" s="5">
        <v>3</v>
      </c>
    </row>
    <row r="378" spans="1:6" x14ac:dyDescent="0.25">
      <c r="A378">
        <v>377</v>
      </c>
      <c r="C378" s="2">
        <v>2</v>
      </c>
      <c r="D378" s="5">
        <v>3</v>
      </c>
    </row>
    <row r="379" spans="1:6" x14ac:dyDescent="0.25">
      <c r="A379">
        <v>378</v>
      </c>
      <c r="C379" s="2">
        <v>2</v>
      </c>
      <c r="D379" s="5">
        <v>3</v>
      </c>
    </row>
    <row r="380" spans="1:6" x14ac:dyDescent="0.25">
      <c r="A380">
        <v>379</v>
      </c>
      <c r="C380" s="2">
        <v>2</v>
      </c>
      <c r="D380" s="5">
        <v>3</v>
      </c>
    </row>
    <row r="381" spans="1:6" x14ac:dyDescent="0.25">
      <c r="A381">
        <v>380</v>
      </c>
      <c r="C381" s="2">
        <v>2</v>
      </c>
      <c r="D381" s="5">
        <v>3</v>
      </c>
    </row>
    <row r="382" spans="1:6" x14ac:dyDescent="0.25">
      <c r="A382">
        <v>381</v>
      </c>
      <c r="C382" s="2">
        <v>2</v>
      </c>
      <c r="D382" s="5">
        <v>3</v>
      </c>
    </row>
    <row r="383" spans="1:6" x14ac:dyDescent="0.25">
      <c r="A383">
        <v>382</v>
      </c>
      <c r="C383" s="2">
        <v>2</v>
      </c>
      <c r="D383" s="5">
        <v>3</v>
      </c>
    </row>
    <row r="384" spans="1:6" x14ac:dyDescent="0.25">
      <c r="A384">
        <v>383</v>
      </c>
      <c r="C384" s="2">
        <v>2</v>
      </c>
      <c r="D384" s="5">
        <v>3</v>
      </c>
    </row>
    <row r="385" spans="1:5" x14ac:dyDescent="0.25">
      <c r="A385">
        <v>384</v>
      </c>
      <c r="C385" s="2">
        <v>2</v>
      </c>
      <c r="D385" s="5">
        <v>3</v>
      </c>
    </row>
    <row r="386" spans="1:5" x14ac:dyDescent="0.25">
      <c r="A386">
        <v>385</v>
      </c>
      <c r="C386" s="2">
        <v>2</v>
      </c>
      <c r="D386" s="5">
        <v>3</v>
      </c>
    </row>
    <row r="387" spans="1:5" x14ac:dyDescent="0.25">
      <c r="A387">
        <v>386</v>
      </c>
      <c r="C387" s="2">
        <v>2</v>
      </c>
      <c r="D387" s="5">
        <v>3</v>
      </c>
    </row>
    <row r="388" spans="1:5" x14ac:dyDescent="0.25">
      <c r="A388">
        <v>387</v>
      </c>
      <c r="C388" s="2">
        <v>2</v>
      </c>
      <c r="D388" s="5">
        <v>3</v>
      </c>
    </row>
    <row r="389" spans="1:5" x14ac:dyDescent="0.25">
      <c r="A389">
        <v>388</v>
      </c>
      <c r="B389" s="4">
        <v>1</v>
      </c>
      <c r="C389" s="2">
        <v>2</v>
      </c>
      <c r="D389" s="5">
        <v>3</v>
      </c>
      <c r="E389" s="3">
        <v>4</v>
      </c>
    </row>
    <row r="390" spans="1:5" x14ac:dyDescent="0.25">
      <c r="A390">
        <v>389</v>
      </c>
      <c r="B390" s="4">
        <v>1</v>
      </c>
      <c r="C390" s="2">
        <v>2</v>
      </c>
      <c r="D390" s="5">
        <v>3</v>
      </c>
      <c r="E390" s="3">
        <v>4</v>
      </c>
    </row>
    <row r="391" spans="1:5" x14ac:dyDescent="0.25">
      <c r="A391">
        <v>390</v>
      </c>
      <c r="B391" s="4">
        <v>1</v>
      </c>
      <c r="C391" s="2">
        <v>2</v>
      </c>
      <c r="E391" s="3">
        <v>4</v>
      </c>
    </row>
    <row r="392" spans="1:5" x14ac:dyDescent="0.25">
      <c r="A392">
        <v>391</v>
      </c>
      <c r="B392" s="4">
        <v>1</v>
      </c>
      <c r="C392" s="2">
        <v>2</v>
      </c>
      <c r="E392" s="3">
        <v>4</v>
      </c>
    </row>
    <row r="393" spans="1:5" x14ac:dyDescent="0.25">
      <c r="A393">
        <v>392</v>
      </c>
      <c r="B393" s="4">
        <v>1</v>
      </c>
      <c r="E393" s="3">
        <v>4</v>
      </c>
    </row>
    <row r="394" spans="1:5" x14ac:dyDescent="0.25">
      <c r="A394">
        <v>393</v>
      </c>
      <c r="B394" s="4">
        <v>1</v>
      </c>
      <c r="E394" s="3">
        <v>4</v>
      </c>
    </row>
    <row r="395" spans="1:5" x14ac:dyDescent="0.25">
      <c r="A395">
        <v>394</v>
      </c>
      <c r="B395" s="4">
        <v>1</v>
      </c>
      <c r="E395" s="3">
        <v>4</v>
      </c>
    </row>
    <row r="396" spans="1:5" x14ac:dyDescent="0.25">
      <c r="A396">
        <v>395</v>
      </c>
      <c r="B396" s="4">
        <v>1</v>
      </c>
      <c r="E396" s="3">
        <v>4</v>
      </c>
    </row>
    <row r="397" spans="1:5" x14ac:dyDescent="0.25">
      <c r="A397">
        <v>396</v>
      </c>
      <c r="B397" s="4">
        <v>1</v>
      </c>
      <c r="E397" s="3">
        <v>4</v>
      </c>
    </row>
    <row r="398" spans="1:5" x14ac:dyDescent="0.25">
      <c r="A398">
        <v>397</v>
      </c>
      <c r="B398" s="4">
        <v>1</v>
      </c>
      <c r="E398" s="3">
        <v>4</v>
      </c>
    </row>
    <row r="399" spans="1:5" x14ac:dyDescent="0.25">
      <c r="A399">
        <v>398</v>
      </c>
      <c r="B399" s="4">
        <v>1</v>
      </c>
      <c r="E399" s="3">
        <v>4</v>
      </c>
    </row>
    <row r="400" spans="1:5" x14ac:dyDescent="0.25">
      <c r="A400">
        <v>399</v>
      </c>
      <c r="B400" s="4">
        <v>1</v>
      </c>
      <c r="E400" s="3">
        <v>4</v>
      </c>
    </row>
    <row r="401" spans="1:5" x14ac:dyDescent="0.25">
      <c r="A401">
        <v>400</v>
      </c>
      <c r="B401" s="4">
        <v>1</v>
      </c>
      <c r="E401" s="3">
        <v>4</v>
      </c>
    </row>
    <row r="402" spans="1:5" x14ac:dyDescent="0.25">
      <c r="A402">
        <v>401</v>
      </c>
      <c r="B402" s="4">
        <v>1</v>
      </c>
      <c r="C402" s="2">
        <v>2</v>
      </c>
      <c r="D402" s="5">
        <v>3</v>
      </c>
    </row>
    <row r="403" spans="1:5" x14ac:dyDescent="0.25">
      <c r="A403">
        <v>402</v>
      </c>
      <c r="B403" s="4">
        <v>1</v>
      </c>
      <c r="C403" s="2">
        <v>2</v>
      </c>
      <c r="D403" s="5">
        <v>3</v>
      </c>
    </row>
    <row r="404" spans="1:5" x14ac:dyDescent="0.25">
      <c r="A404">
        <v>403</v>
      </c>
      <c r="C404" s="2">
        <v>2</v>
      </c>
      <c r="D404" s="5">
        <v>3</v>
      </c>
    </row>
    <row r="405" spans="1:5" x14ac:dyDescent="0.25">
      <c r="A405">
        <v>404</v>
      </c>
      <c r="C405" s="2">
        <v>2</v>
      </c>
      <c r="D405" s="5">
        <v>3</v>
      </c>
    </row>
    <row r="406" spans="1:5" x14ac:dyDescent="0.25">
      <c r="A406">
        <v>405</v>
      </c>
      <c r="C406" s="2">
        <v>2</v>
      </c>
      <c r="D406" s="5">
        <v>3</v>
      </c>
    </row>
    <row r="407" spans="1:5" x14ac:dyDescent="0.25">
      <c r="A407">
        <v>406</v>
      </c>
      <c r="C407" s="2">
        <v>2</v>
      </c>
      <c r="D407" s="5">
        <v>3</v>
      </c>
    </row>
    <row r="408" spans="1:5" x14ac:dyDescent="0.25">
      <c r="A408">
        <v>407</v>
      </c>
      <c r="C408" s="2">
        <v>2</v>
      </c>
      <c r="D408" s="5">
        <v>3</v>
      </c>
    </row>
    <row r="409" spans="1:5" x14ac:dyDescent="0.25">
      <c r="A409">
        <v>408</v>
      </c>
      <c r="C409" s="2">
        <v>2</v>
      </c>
      <c r="D409" s="5">
        <v>3</v>
      </c>
    </row>
    <row r="410" spans="1:5" x14ac:dyDescent="0.25">
      <c r="A410">
        <v>409</v>
      </c>
      <c r="C410" s="2">
        <v>2</v>
      </c>
      <c r="D410" s="5">
        <v>3</v>
      </c>
    </row>
    <row r="411" spans="1:5" x14ac:dyDescent="0.25">
      <c r="A411">
        <v>410</v>
      </c>
      <c r="C411" s="2">
        <v>2</v>
      </c>
      <c r="D411" s="5">
        <v>3</v>
      </c>
    </row>
    <row r="412" spans="1:5" x14ac:dyDescent="0.25">
      <c r="A412">
        <v>411</v>
      </c>
      <c r="C412" s="2">
        <v>2</v>
      </c>
      <c r="D412" s="5">
        <v>3</v>
      </c>
    </row>
    <row r="413" spans="1:5" x14ac:dyDescent="0.25">
      <c r="A413">
        <v>412</v>
      </c>
      <c r="C413" s="2">
        <v>2</v>
      </c>
      <c r="D413" s="5">
        <v>3</v>
      </c>
    </row>
    <row r="414" spans="1:5" x14ac:dyDescent="0.25">
      <c r="A414">
        <v>413</v>
      </c>
      <c r="B414" s="4">
        <v>1</v>
      </c>
      <c r="C414" s="2">
        <v>2</v>
      </c>
      <c r="D414" s="5">
        <v>3</v>
      </c>
    </row>
    <row r="415" spans="1:5" x14ac:dyDescent="0.25">
      <c r="A415">
        <v>414</v>
      </c>
      <c r="B415" s="4">
        <v>1</v>
      </c>
      <c r="C415" s="2">
        <v>2</v>
      </c>
      <c r="D415" s="5">
        <v>3</v>
      </c>
      <c r="E415" s="3">
        <v>4</v>
      </c>
    </row>
    <row r="416" spans="1:5" x14ac:dyDescent="0.25">
      <c r="A416">
        <v>415</v>
      </c>
      <c r="B416" s="4">
        <v>1</v>
      </c>
      <c r="C416" s="2">
        <v>2</v>
      </c>
      <c r="D416" s="5">
        <v>3</v>
      </c>
      <c r="E416" s="3">
        <v>4</v>
      </c>
    </row>
    <row r="417" spans="1:7" x14ac:dyDescent="0.25">
      <c r="A417">
        <v>416</v>
      </c>
      <c r="B417" s="4">
        <v>1</v>
      </c>
      <c r="E417" s="3">
        <v>4</v>
      </c>
    </row>
    <row r="418" spans="1:7" x14ac:dyDescent="0.25">
      <c r="A418">
        <v>417</v>
      </c>
      <c r="B418" s="4">
        <v>1</v>
      </c>
      <c r="E418" s="3">
        <v>4</v>
      </c>
    </row>
    <row r="419" spans="1:7" x14ac:dyDescent="0.25">
      <c r="A419">
        <v>418</v>
      </c>
      <c r="B419" s="4">
        <v>1</v>
      </c>
      <c r="E419" s="3">
        <v>4</v>
      </c>
    </row>
    <row r="420" spans="1:7" x14ac:dyDescent="0.25">
      <c r="A420">
        <v>419</v>
      </c>
      <c r="B420" s="4">
        <v>1</v>
      </c>
      <c r="E420" s="3">
        <v>4</v>
      </c>
    </row>
    <row r="421" spans="1:7" x14ac:dyDescent="0.25">
      <c r="A421">
        <v>420</v>
      </c>
      <c r="B421" s="4">
        <v>1</v>
      </c>
      <c r="E421" s="3">
        <v>4</v>
      </c>
    </row>
    <row r="422" spans="1:7" x14ac:dyDescent="0.25">
      <c r="A422">
        <v>421</v>
      </c>
      <c r="B422" s="4">
        <v>1</v>
      </c>
      <c r="E422" s="3">
        <v>4</v>
      </c>
    </row>
    <row r="423" spans="1:7" x14ac:dyDescent="0.25">
      <c r="A423">
        <v>422</v>
      </c>
      <c r="B423" s="4">
        <v>1</v>
      </c>
      <c r="E423" s="3">
        <v>4</v>
      </c>
    </row>
    <row r="424" spans="1:7" x14ac:dyDescent="0.25">
      <c r="A424">
        <v>423</v>
      </c>
      <c r="B424" s="4">
        <v>1</v>
      </c>
      <c r="E424" s="3">
        <v>4</v>
      </c>
    </row>
    <row r="425" spans="1:7" x14ac:dyDescent="0.25">
      <c r="A425">
        <v>424</v>
      </c>
      <c r="B425" s="4">
        <v>1</v>
      </c>
      <c r="E425" s="3">
        <v>4</v>
      </c>
    </row>
    <row r="426" spans="1:7" x14ac:dyDescent="0.25">
      <c r="A426">
        <v>425</v>
      </c>
      <c r="B426" s="4">
        <v>1</v>
      </c>
      <c r="E426" s="3">
        <v>4</v>
      </c>
    </row>
    <row r="427" spans="1:7" x14ac:dyDescent="0.25">
      <c r="A427">
        <v>426</v>
      </c>
      <c r="B427" s="4">
        <v>1</v>
      </c>
      <c r="C427" s="2">
        <v>2</v>
      </c>
      <c r="G427" s="5" t="s">
        <v>234</v>
      </c>
    </row>
    <row r="428" spans="1:7" x14ac:dyDescent="0.25">
      <c r="A428">
        <v>427</v>
      </c>
      <c r="C428" s="2">
        <v>2</v>
      </c>
      <c r="G428" s="5" t="s">
        <v>234</v>
      </c>
    </row>
    <row r="429" spans="1:7" x14ac:dyDescent="0.25">
      <c r="A429">
        <v>428</v>
      </c>
      <c r="C429" s="2">
        <v>2</v>
      </c>
      <c r="G429" s="5" t="s">
        <v>234</v>
      </c>
    </row>
    <row r="430" spans="1:7" x14ac:dyDescent="0.25">
      <c r="A430">
        <v>429</v>
      </c>
      <c r="C430" s="2">
        <v>2</v>
      </c>
      <c r="G430" s="5" t="s">
        <v>234</v>
      </c>
    </row>
    <row r="431" spans="1:7" x14ac:dyDescent="0.25">
      <c r="A431">
        <v>430</v>
      </c>
      <c r="C431" s="2">
        <v>2</v>
      </c>
      <c r="G431" s="5" t="s">
        <v>234</v>
      </c>
    </row>
    <row r="432" spans="1:7" x14ac:dyDescent="0.25">
      <c r="A432">
        <v>431</v>
      </c>
      <c r="C432" s="2">
        <v>2</v>
      </c>
      <c r="G432" s="5" t="s">
        <v>234</v>
      </c>
    </row>
    <row r="433" spans="1:7" x14ac:dyDescent="0.25">
      <c r="A433">
        <v>432</v>
      </c>
      <c r="C433" s="2">
        <v>2</v>
      </c>
      <c r="G433" s="5" t="s">
        <v>234</v>
      </c>
    </row>
    <row r="434" spans="1:7" x14ac:dyDescent="0.25">
      <c r="A434">
        <v>433</v>
      </c>
      <c r="C434" s="2">
        <v>2</v>
      </c>
      <c r="G434" s="5" t="s">
        <v>234</v>
      </c>
    </row>
    <row r="435" spans="1:7" x14ac:dyDescent="0.25">
      <c r="A435">
        <v>434</v>
      </c>
      <c r="C435" s="2">
        <v>2</v>
      </c>
      <c r="G435" s="5" t="s">
        <v>234</v>
      </c>
    </row>
    <row r="436" spans="1:7" x14ac:dyDescent="0.25">
      <c r="A436">
        <v>435</v>
      </c>
      <c r="C436" s="2">
        <v>2</v>
      </c>
      <c r="G436" s="5" t="s">
        <v>234</v>
      </c>
    </row>
    <row r="437" spans="1:7" x14ac:dyDescent="0.25">
      <c r="A437">
        <v>436</v>
      </c>
      <c r="B437" s="4">
        <v>1</v>
      </c>
      <c r="C437" s="2">
        <v>2</v>
      </c>
      <c r="E437" s="3">
        <v>4</v>
      </c>
      <c r="G437" s="5" t="s">
        <v>234</v>
      </c>
    </row>
    <row r="438" spans="1:7" x14ac:dyDescent="0.25">
      <c r="A438">
        <v>437</v>
      </c>
      <c r="B438" s="4">
        <v>1</v>
      </c>
      <c r="C438" s="2">
        <v>2</v>
      </c>
      <c r="E438" s="3">
        <v>4</v>
      </c>
    </row>
    <row r="439" spans="1:7" x14ac:dyDescent="0.25">
      <c r="A439">
        <v>438</v>
      </c>
      <c r="B439" s="4">
        <v>1</v>
      </c>
      <c r="C439" s="2">
        <v>2</v>
      </c>
      <c r="E439" s="3">
        <v>4</v>
      </c>
    </row>
    <row r="440" spans="1:7" x14ac:dyDescent="0.25">
      <c r="A440">
        <v>439</v>
      </c>
      <c r="B440" s="4">
        <v>1</v>
      </c>
      <c r="C440" s="2">
        <v>2</v>
      </c>
      <c r="E440" s="3">
        <v>4</v>
      </c>
    </row>
    <row r="441" spans="1:7" x14ac:dyDescent="0.25">
      <c r="A441">
        <v>440</v>
      </c>
      <c r="B441" s="4">
        <v>1</v>
      </c>
      <c r="E441" s="3">
        <v>4</v>
      </c>
    </row>
    <row r="442" spans="1:7" x14ac:dyDescent="0.25">
      <c r="A442">
        <v>441</v>
      </c>
      <c r="B442" s="4">
        <v>1</v>
      </c>
      <c r="E442" s="3">
        <v>4</v>
      </c>
    </row>
    <row r="443" spans="1:7" x14ac:dyDescent="0.25">
      <c r="A443">
        <v>442</v>
      </c>
      <c r="B443" s="4">
        <v>1</v>
      </c>
      <c r="E443" s="3">
        <v>4</v>
      </c>
    </row>
    <row r="444" spans="1:7" x14ac:dyDescent="0.25">
      <c r="A444">
        <v>443</v>
      </c>
      <c r="B444" s="4">
        <v>1</v>
      </c>
      <c r="E444" s="3">
        <v>4</v>
      </c>
    </row>
    <row r="445" spans="1:7" x14ac:dyDescent="0.25">
      <c r="A445">
        <v>444</v>
      </c>
      <c r="B445" s="4">
        <v>1</v>
      </c>
      <c r="E445" s="3">
        <v>4</v>
      </c>
    </row>
    <row r="446" spans="1:7" x14ac:dyDescent="0.25">
      <c r="A446">
        <v>445</v>
      </c>
      <c r="B446" s="4">
        <v>1</v>
      </c>
      <c r="E446" s="3">
        <v>4</v>
      </c>
    </row>
    <row r="447" spans="1:7" x14ac:dyDescent="0.25">
      <c r="A447">
        <v>446</v>
      </c>
      <c r="B447" s="4">
        <v>1</v>
      </c>
      <c r="E447" s="3">
        <v>4</v>
      </c>
    </row>
    <row r="448" spans="1:7" x14ac:dyDescent="0.25">
      <c r="A448">
        <v>447</v>
      </c>
      <c r="B448" s="4">
        <v>1</v>
      </c>
      <c r="E448" s="3">
        <v>4</v>
      </c>
    </row>
    <row r="449" spans="1:5" x14ac:dyDescent="0.25">
      <c r="A449">
        <v>448</v>
      </c>
      <c r="B449" s="4">
        <v>1</v>
      </c>
      <c r="E449" s="3">
        <v>4</v>
      </c>
    </row>
    <row r="450" spans="1:5" x14ac:dyDescent="0.25">
      <c r="A450">
        <v>449</v>
      </c>
      <c r="B450" s="4">
        <v>1</v>
      </c>
      <c r="D450" s="5">
        <v>3</v>
      </c>
    </row>
    <row r="451" spans="1:5" x14ac:dyDescent="0.25">
      <c r="A451">
        <v>450</v>
      </c>
      <c r="B451" s="4">
        <v>1</v>
      </c>
      <c r="D451" s="5">
        <v>3</v>
      </c>
    </row>
    <row r="452" spans="1:5" x14ac:dyDescent="0.25">
      <c r="A452">
        <v>451</v>
      </c>
      <c r="B452" s="4">
        <v>1</v>
      </c>
      <c r="D452" s="5">
        <v>3</v>
      </c>
    </row>
    <row r="453" spans="1:5" x14ac:dyDescent="0.25">
      <c r="A453">
        <v>452</v>
      </c>
      <c r="B453" s="4">
        <v>1</v>
      </c>
      <c r="C453" s="2">
        <v>2</v>
      </c>
      <c r="D453" s="5">
        <v>3</v>
      </c>
    </row>
    <row r="454" spans="1:5" x14ac:dyDescent="0.25">
      <c r="A454">
        <v>453</v>
      </c>
      <c r="C454" s="2">
        <v>2</v>
      </c>
      <c r="D454" s="5">
        <v>3</v>
      </c>
    </row>
    <row r="455" spans="1:5" x14ac:dyDescent="0.25">
      <c r="A455">
        <v>454</v>
      </c>
      <c r="C455" s="2">
        <v>2</v>
      </c>
      <c r="D455" s="5">
        <v>3</v>
      </c>
    </row>
    <row r="456" spans="1:5" x14ac:dyDescent="0.25">
      <c r="A456">
        <v>455</v>
      </c>
      <c r="C456" s="2">
        <v>2</v>
      </c>
      <c r="D456" s="5">
        <v>3</v>
      </c>
    </row>
    <row r="457" spans="1:5" x14ac:dyDescent="0.25">
      <c r="A457">
        <v>456</v>
      </c>
      <c r="C457" s="2">
        <v>2</v>
      </c>
      <c r="D457" s="5">
        <v>3</v>
      </c>
    </row>
    <row r="458" spans="1:5" x14ac:dyDescent="0.25">
      <c r="A458">
        <v>457</v>
      </c>
      <c r="C458" s="2">
        <v>2</v>
      </c>
      <c r="D458" s="5">
        <v>3</v>
      </c>
    </row>
    <row r="459" spans="1:5" x14ac:dyDescent="0.25">
      <c r="A459">
        <v>458</v>
      </c>
      <c r="C459" s="2">
        <v>2</v>
      </c>
      <c r="D459" s="5">
        <v>3</v>
      </c>
    </row>
    <row r="460" spans="1:5" x14ac:dyDescent="0.25">
      <c r="A460">
        <v>459</v>
      </c>
      <c r="C460" s="2">
        <v>2</v>
      </c>
      <c r="D460" s="5">
        <v>3</v>
      </c>
    </row>
    <row r="461" spans="1:5" x14ac:dyDescent="0.25">
      <c r="A461">
        <v>460</v>
      </c>
      <c r="C461" s="2">
        <v>2</v>
      </c>
      <c r="D461" s="5">
        <v>3</v>
      </c>
    </row>
    <row r="462" spans="1:5" x14ac:dyDescent="0.25">
      <c r="A462">
        <v>461</v>
      </c>
      <c r="B462" s="4">
        <v>1</v>
      </c>
      <c r="C462" s="2">
        <v>2</v>
      </c>
      <c r="D462" s="5">
        <v>3</v>
      </c>
    </row>
    <row r="463" spans="1:5" x14ac:dyDescent="0.25">
      <c r="A463">
        <v>462</v>
      </c>
      <c r="B463" s="4">
        <v>1</v>
      </c>
      <c r="C463" s="2">
        <v>2</v>
      </c>
      <c r="D463" s="5">
        <v>3</v>
      </c>
    </row>
    <row r="464" spans="1:5" x14ac:dyDescent="0.25">
      <c r="A464">
        <v>463</v>
      </c>
      <c r="B464" s="4">
        <v>1</v>
      </c>
      <c r="C464" s="2">
        <v>2</v>
      </c>
    </row>
    <row r="465" spans="1:5" x14ac:dyDescent="0.25">
      <c r="A465">
        <v>464</v>
      </c>
      <c r="B465" s="4">
        <v>1</v>
      </c>
      <c r="C465" s="2">
        <v>2</v>
      </c>
      <c r="E465" s="3">
        <v>4</v>
      </c>
    </row>
    <row r="466" spans="1:5" x14ac:dyDescent="0.25">
      <c r="A466">
        <v>465</v>
      </c>
      <c r="B466" s="4">
        <v>1</v>
      </c>
      <c r="C466" s="2">
        <v>2</v>
      </c>
      <c r="E466" s="3">
        <v>4</v>
      </c>
    </row>
    <row r="467" spans="1:5" x14ac:dyDescent="0.25">
      <c r="A467">
        <v>466</v>
      </c>
      <c r="B467" s="4">
        <v>1</v>
      </c>
      <c r="C467" s="2">
        <v>2</v>
      </c>
      <c r="E467" s="3">
        <v>4</v>
      </c>
    </row>
    <row r="468" spans="1:5" x14ac:dyDescent="0.25">
      <c r="A468">
        <v>467</v>
      </c>
      <c r="B468" s="4">
        <v>1</v>
      </c>
      <c r="C468" s="2">
        <v>2</v>
      </c>
      <c r="E468" s="3">
        <v>4</v>
      </c>
    </row>
    <row r="469" spans="1:5" x14ac:dyDescent="0.25">
      <c r="A469">
        <v>468</v>
      </c>
      <c r="B469" s="4">
        <v>1</v>
      </c>
      <c r="E469" s="3">
        <v>4</v>
      </c>
    </row>
    <row r="470" spans="1:5" x14ac:dyDescent="0.25">
      <c r="A470">
        <v>469</v>
      </c>
      <c r="B470" s="4">
        <v>1</v>
      </c>
      <c r="E470" s="3">
        <v>4</v>
      </c>
    </row>
    <row r="471" spans="1:5" x14ac:dyDescent="0.25">
      <c r="A471">
        <v>470</v>
      </c>
      <c r="B471" s="4">
        <v>1</v>
      </c>
      <c r="E471" s="3">
        <v>4</v>
      </c>
    </row>
    <row r="472" spans="1:5" x14ac:dyDescent="0.25">
      <c r="A472">
        <v>471</v>
      </c>
      <c r="B472" s="4">
        <v>1</v>
      </c>
      <c r="E472" s="3">
        <v>4</v>
      </c>
    </row>
    <row r="473" spans="1:5" x14ac:dyDescent="0.25">
      <c r="A473">
        <v>472</v>
      </c>
      <c r="B473" s="4">
        <v>1</v>
      </c>
      <c r="E473" s="3">
        <v>4</v>
      </c>
    </row>
    <row r="474" spans="1:5" x14ac:dyDescent="0.25">
      <c r="A474">
        <v>473</v>
      </c>
      <c r="B474" s="4">
        <v>1</v>
      </c>
      <c r="E474" s="3">
        <v>4</v>
      </c>
    </row>
    <row r="475" spans="1:5" x14ac:dyDescent="0.25">
      <c r="A475">
        <v>474</v>
      </c>
      <c r="B475" s="4">
        <v>1</v>
      </c>
      <c r="E475" s="3">
        <v>4</v>
      </c>
    </row>
    <row r="476" spans="1:5" x14ac:dyDescent="0.25">
      <c r="A476">
        <v>475</v>
      </c>
      <c r="D476" s="5">
        <v>3</v>
      </c>
      <c r="E476" s="3">
        <v>4</v>
      </c>
    </row>
    <row r="477" spans="1:5" x14ac:dyDescent="0.25">
      <c r="A477">
        <v>476</v>
      </c>
      <c r="C477" s="2">
        <v>2</v>
      </c>
      <c r="D477" s="5">
        <v>3</v>
      </c>
      <c r="E477" s="3">
        <v>4</v>
      </c>
    </row>
    <row r="478" spans="1:5" x14ac:dyDescent="0.25">
      <c r="A478">
        <v>477</v>
      </c>
      <c r="C478" s="2">
        <v>2</v>
      </c>
      <c r="D478" s="5">
        <v>3</v>
      </c>
    </row>
    <row r="479" spans="1:5" x14ac:dyDescent="0.25">
      <c r="A479">
        <v>478</v>
      </c>
      <c r="C479" s="2">
        <v>2</v>
      </c>
      <c r="D479" s="5">
        <v>3</v>
      </c>
    </row>
    <row r="480" spans="1:5" x14ac:dyDescent="0.25">
      <c r="A480">
        <v>479</v>
      </c>
      <c r="C480" s="2">
        <v>2</v>
      </c>
      <c r="D480" s="5">
        <v>3</v>
      </c>
    </row>
    <row r="481" spans="1:5" x14ac:dyDescent="0.25">
      <c r="A481">
        <v>480</v>
      </c>
      <c r="C481" s="2">
        <v>2</v>
      </c>
      <c r="D481" s="5">
        <v>3</v>
      </c>
    </row>
    <row r="482" spans="1:5" x14ac:dyDescent="0.25">
      <c r="A482">
        <v>481</v>
      </c>
      <c r="C482" s="2">
        <v>2</v>
      </c>
      <c r="D482" s="5">
        <v>3</v>
      </c>
    </row>
    <row r="483" spans="1:5" x14ac:dyDescent="0.25">
      <c r="A483">
        <v>482</v>
      </c>
      <c r="C483" s="2">
        <v>2</v>
      </c>
      <c r="D483" s="5">
        <v>3</v>
      </c>
    </row>
    <row r="484" spans="1:5" x14ac:dyDescent="0.25">
      <c r="A484">
        <v>483</v>
      </c>
      <c r="C484" s="2">
        <v>2</v>
      </c>
      <c r="D484" s="5">
        <v>3</v>
      </c>
    </row>
    <row r="485" spans="1:5" x14ac:dyDescent="0.25">
      <c r="A485">
        <v>484</v>
      </c>
      <c r="C485" s="2">
        <v>2</v>
      </c>
      <c r="D485" s="5">
        <v>3</v>
      </c>
    </row>
    <row r="486" spans="1:5" x14ac:dyDescent="0.25">
      <c r="A486">
        <v>485</v>
      </c>
      <c r="C486" s="2">
        <v>2</v>
      </c>
      <c r="D486" s="5">
        <v>3</v>
      </c>
    </row>
    <row r="487" spans="1:5" x14ac:dyDescent="0.25">
      <c r="A487">
        <v>486</v>
      </c>
      <c r="B487" s="4">
        <v>1</v>
      </c>
      <c r="C487" s="2">
        <v>2</v>
      </c>
      <c r="D487" s="5">
        <v>3</v>
      </c>
    </row>
    <row r="488" spans="1:5" x14ac:dyDescent="0.25">
      <c r="A488">
        <v>487</v>
      </c>
      <c r="B488" s="4">
        <v>1</v>
      </c>
      <c r="C488" s="2">
        <v>2</v>
      </c>
      <c r="D488" s="5">
        <v>3</v>
      </c>
    </row>
    <row r="489" spans="1:5" x14ac:dyDescent="0.25">
      <c r="A489">
        <v>488</v>
      </c>
      <c r="B489" s="4">
        <v>1</v>
      </c>
      <c r="C489" s="2">
        <v>2</v>
      </c>
      <c r="D489" s="5">
        <v>3</v>
      </c>
      <c r="E489" s="3">
        <v>4</v>
      </c>
    </row>
    <row r="490" spans="1:5" x14ac:dyDescent="0.25">
      <c r="A490">
        <v>489</v>
      </c>
      <c r="B490" s="4">
        <v>1</v>
      </c>
      <c r="C490" s="2">
        <v>2</v>
      </c>
      <c r="D490" s="5">
        <v>3</v>
      </c>
      <c r="E490" s="3">
        <v>4</v>
      </c>
    </row>
    <row r="491" spans="1:5" x14ac:dyDescent="0.25">
      <c r="A491">
        <v>490</v>
      </c>
      <c r="B491" s="4">
        <v>1</v>
      </c>
      <c r="D491" s="5">
        <v>3</v>
      </c>
      <c r="E491" s="3">
        <v>4</v>
      </c>
    </row>
    <row r="492" spans="1:5" x14ac:dyDescent="0.25">
      <c r="A492">
        <v>491</v>
      </c>
      <c r="B492" s="4">
        <v>1</v>
      </c>
      <c r="E492" s="3">
        <v>4</v>
      </c>
    </row>
    <row r="493" spans="1:5" x14ac:dyDescent="0.25">
      <c r="A493">
        <v>492</v>
      </c>
      <c r="B493" s="4">
        <v>1</v>
      </c>
      <c r="E493" s="3">
        <v>4</v>
      </c>
    </row>
    <row r="494" spans="1:5" x14ac:dyDescent="0.25">
      <c r="A494">
        <v>493</v>
      </c>
      <c r="B494" s="4">
        <v>1</v>
      </c>
      <c r="E494" s="3">
        <v>4</v>
      </c>
    </row>
    <row r="495" spans="1:5" x14ac:dyDescent="0.25">
      <c r="A495">
        <v>494</v>
      </c>
      <c r="B495" s="4">
        <v>1</v>
      </c>
      <c r="E495" s="3">
        <v>4</v>
      </c>
    </row>
    <row r="496" spans="1:5" x14ac:dyDescent="0.25">
      <c r="A496">
        <v>495</v>
      </c>
      <c r="B496" s="4">
        <v>1</v>
      </c>
      <c r="E496" s="3">
        <v>4</v>
      </c>
    </row>
    <row r="497" spans="1:5" x14ac:dyDescent="0.25">
      <c r="A497">
        <v>496</v>
      </c>
      <c r="B497" s="4">
        <v>1</v>
      </c>
      <c r="E497" s="3">
        <v>4</v>
      </c>
    </row>
    <row r="498" spans="1:5" x14ac:dyDescent="0.25">
      <c r="A498">
        <v>497</v>
      </c>
      <c r="B498" s="4">
        <v>1</v>
      </c>
      <c r="E498" s="3">
        <v>4</v>
      </c>
    </row>
    <row r="499" spans="1:5" x14ac:dyDescent="0.25">
      <c r="A499">
        <v>498</v>
      </c>
      <c r="B499" s="4">
        <v>1</v>
      </c>
      <c r="E499" s="3">
        <v>4</v>
      </c>
    </row>
    <row r="500" spans="1:5" x14ac:dyDescent="0.25">
      <c r="A500">
        <v>499</v>
      </c>
      <c r="B500" s="4">
        <v>1</v>
      </c>
      <c r="C500" s="2">
        <v>2</v>
      </c>
      <c r="E500" s="3">
        <v>4</v>
      </c>
    </row>
    <row r="501" spans="1:5" x14ac:dyDescent="0.25">
      <c r="A501">
        <v>500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  <c r="D503" s="5">
        <v>3</v>
      </c>
    </row>
    <row r="504" spans="1:5" x14ac:dyDescent="0.25">
      <c r="A504">
        <v>503</v>
      </c>
      <c r="C504" s="2">
        <v>2</v>
      </c>
      <c r="D504" s="5">
        <v>3</v>
      </c>
    </row>
    <row r="505" spans="1:5" x14ac:dyDescent="0.25">
      <c r="A505">
        <v>504</v>
      </c>
      <c r="C505" s="2">
        <v>2</v>
      </c>
      <c r="D505" s="5">
        <v>3</v>
      </c>
    </row>
    <row r="506" spans="1:5" x14ac:dyDescent="0.25">
      <c r="A506">
        <v>505</v>
      </c>
      <c r="C506" s="2">
        <v>2</v>
      </c>
      <c r="D506" s="5">
        <v>3</v>
      </c>
    </row>
    <row r="507" spans="1:5" x14ac:dyDescent="0.25">
      <c r="A507">
        <v>506</v>
      </c>
      <c r="C507" s="2">
        <v>2</v>
      </c>
      <c r="D507" s="5">
        <v>3</v>
      </c>
    </row>
    <row r="508" spans="1:5" x14ac:dyDescent="0.25">
      <c r="A508">
        <v>507</v>
      </c>
      <c r="C508" s="2">
        <v>2</v>
      </c>
      <c r="D508" s="5">
        <v>3</v>
      </c>
    </row>
    <row r="509" spans="1:5" x14ac:dyDescent="0.25">
      <c r="A509">
        <v>508</v>
      </c>
      <c r="C509" s="2">
        <v>2</v>
      </c>
      <c r="D509" s="5">
        <v>3</v>
      </c>
    </row>
    <row r="510" spans="1:5" x14ac:dyDescent="0.25">
      <c r="A510">
        <v>509</v>
      </c>
      <c r="C510" s="2">
        <v>2</v>
      </c>
      <c r="D510" s="5">
        <v>3</v>
      </c>
    </row>
    <row r="511" spans="1:5" x14ac:dyDescent="0.25">
      <c r="A511">
        <v>510</v>
      </c>
      <c r="C511" s="2">
        <v>2</v>
      </c>
      <c r="D511" s="5">
        <v>3</v>
      </c>
    </row>
    <row r="512" spans="1:5" x14ac:dyDescent="0.25">
      <c r="A512">
        <v>511</v>
      </c>
      <c r="C512" s="2">
        <v>2</v>
      </c>
      <c r="D512" s="5">
        <v>3</v>
      </c>
      <c r="E512" s="3">
        <v>4</v>
      </c>
    </row>
    <row r="513" spans="1:5" x14ac:dyDescent="0.25">
      <c r="A513">
        <v>512</v>
      </c>
      <c r="B513" s="4">
        <v>1</v>
      </c>
      <c r="D513" s="5">
        <v>3</v>
      </c>
      <c r="E513" s="3">
        <v>4</v>
      </c>
    </row>
    <row r="514" spans="1:5" x14ac:dyDescent="0.25">
      <c r="A514">
        <v>513</v>
      </c>
      <c r="B514" s="4">
        <v>1</v>
      </c>
      <c r="D514" s="5">
        <v>3</v>
      </c>
      <c r="E514" s="3">
        <v>4</v>
      </c>
    </row>
    <row r="515" spans="1:5" x14ac:dyDescent="0.25">
      <c r="A515">
        <v>514</v>
      </c>
      <c r="B515" s="4">
        <v>1</v>
      </c>
      <c r="E515" s="3">
        <v>4</v>
      </c>
    </row>
    <row r="516" spans="1:5" x14ac:dyDescent="0.25">
      <c r="A516">
        <v>515</v>
      </c>
      <c r="B516" s="4">
        <v>1</v>
      </c>
      <c r="E516" s="3">
        <v>4</v>
      </c>
    </row>
    <row r="517" spans="1:5" x14ac:dyDescent="0.25">
      <c r="A517">
        <v>516</v>
      </c>
      <c r="B517" s="4">
        <v>1</v>
      </c>
      <c r="E517" s="3">
        <v>4</v>
      </c>
    </row>
    <row r="518" spans="1:5" x14ac:dyDescent="0.25">
      <c r="A518">
        <v>517</v>
      </c>
      <c r="B518" s="4">
        <v>1</v>
      </c>
      <c r="E518" s="3">
        <v>4</v>
      </c>
    </row>
    <row r="519" spans="1:5" x14ac:dyDescent="0.25">
      <c r="A519">
        <v>518</v>
      </c>
      <c r="B519" s="4">
        <v>1</v>
      </c>
      <c r="E519" s="3">
        <v>4</v>
      </c>
    </row>
    <row r="520" spans="1:5" x14ac:dyDescent="0.25">
      <c r="A520">
        <v>519</v>
      </c>
      <c r="B520" s="4">
        <v>1</v>
      </c>
      <c r="E520" s="3">
        <v>4</v>
      </c>
    </row>
    <row r="521" spans="1:5" x14ac:dyDescent="0.25">
      <c r="A521">
        <v>520</v>
      </c>
      <c r="B521" s="4">
        <v>1</v>
      </c>
      <c r="E521" s="3">
        <v>4</v>
      </c>
    </row>
    <row r="522" spans="1:5" x14ac:dyDescent="0.25">
      <c r="A522">
        <v>521</v>
      </c>
      <c r="B522" s="4">
        <v>1</v>
      </c>
      <c r="E522" s="3">
        <v>4</v>
      </c>
    </row>
    <row r="523" spans="1:5" x14ac:dyDescent="0.25">
      <c r="A523">
        <v>522</v>
      </c>
      <c r="B523" s="4">
        <v>1</v>
      </c>
      <c r="C523" s="2">
        <v>2</v>
      </c>
      <c r="E523" s="3">
        <v>4</v>
      </c>
    </row>
    <row r="524" spans="1:5" x14ac:dyDescent="0.25">
      <c r="A524">
        <v>523</v>
      </c>
      <c r="B524" s="4">
        <v>1</v>
      </c>
      <c r="C524" s="2">
        <v>2</v>
      </c>
      <c r="E524" s="3">
        <v>4</v>
      </c>
    </row>
    <row r="525" spans="1:5" x14ac:dyDescent="0.25">
      <c r="A525">
        <v>524</v>
      </c>
      <c r="B525" s="4">
        <v>1</v>
      </c>
      <c r="C525" s="2">
        <v>2</v>
      </c>
      <c r="D525" s="5">
        <v>3</v>
      </c>
      <c r="E525" s="3">
        <v>4</v>
      </c>
    </row>
    <row r="526" spans="1:5" x14ac:dyDescent="0.25">
      <c r="A526">
        <v>525</v>
      </c>
      <c r="C526" s="2">
        <v>2</v>
      </c>
      <c r="D526" s="5">
        <v>3</v>
      </c>
    </row>
    <row r="527" spans="1:5" x14ac:dyDescent="0.25">
      <c r="A527">
        <v>526</v>
      </c>
      <c r="C527" s="2">
        <v>2</v>
      </c>
      <c r="D527" s="5">
        <v>3</v>
      </c>
    </row>
    <row r="528" spans="1:5" x14ac:dyDescent="0.25">
      <c r="A528">
        <v>527</v>
      </c>
      <c r="C528" s="2">
        <v>2</v>
      </c>
      <c r="D528" s="5">
        <v>3</v>
      </c>
    </row>
    <row r="529" spans="1:5" x14ac:dyDescent="0.25">
      <c r="A529">
        <v>528</v>
      </c>
      <c r="C529" s="2">
        <v>2</v>
      </c>
      <c r="D529" s="5">
        <v>3</v>
      </c>
    </row>
    <row r="530" spans="1:5" x14ac:dyDescent="0.25">
      <c r="A530">
        <v>529</v>
      </c>
      <c r="C530" s="2">
        <v>2</v>
      </c>
      <c r="D530" s="5">
        <v>3</v>
      </c>
    </row>
    <row r="531" spans="1:5" x14ac:dyDescent="0.25">
      <c r="A531">
        <v>530</v>
      </c>
      <c r="C531" s="2">
        <v>2</v>
      </c>
      <c r="D531" s="5">
        <v>3</v>
      </c>
    </row>
    <row r="532" spans="1:5" x14ac:dyDescent="0.25">
      <c r="A532">
        <v>531</v>
      </c>
      <c r="C532" s="2">
        <v>2</v>
      </c>
      <c r="D532" s="5">
        <v>3</v>
      </c>
    </row>
    <row r="533" spans="1:5" x14ac:dyDescent="0.25">
      <c r="A533">
        <v>532</v>
      </c>
      <c r="C533" s="2">
        <v>2</v>
      </c>
      <c r="D533" s="5">
        <v>3</v>
      </c>
    </row>
    <row r="534" spans="1:5" x14ac:dyDescent="0.25">
      <c r="A534">
        <v>533</v>
      </c>
      <c r="C534" s="2">
        <v>2</v>
      </c>
      <c r="D534" s="5">
        <v>3</v>
      </c>
    </row>
    <row r="535" spans="1:5" x14ac:dyDescent="0.25">
      <c r="A535">
        <v>534</v>
      </c>
      <c r="C535" s="2">
        <v>2</v>
      </c>
      <c r="D535" s="5">
        <v>3</v>
      </c>
    </row>
    <row r="536" spans="1:5" x14ac:dyDescent="0.25">
      <c r="A536">
        <v>535</v>
      </c>
      <c r="B536" s="4">
        <v>1</v>
      </c>
      <c r="C536" s="2">
        <v>2</v>
      </c>
      <c r="D536" s="5">
        <v>3</v>
      </c>
      <c r="E536" s="3">
        <v>4</v>
      </c>
    </row>
    <row r="537" spans="1:5" x14ac:dyDescent="0.25">
      <c r="A537">
        <v>536</v>
      </c>
      <c r="B537" s="4">
        <v>1</v>
      </c>
      <c r="C537" s="2">
        <v>2</v>
      </c>
      <c r="E537" s="3">
        <v>4</v>
      </c>
    </row>
    <row r="538" spans="1:5" x14ac:dyDescent="0.25">
      <c r="A538">
        <v>537</v>
      </c>
      <c r="B538" s="4">
        <v>1</v>
      </c>
      <c r="E538" s="3">
        <v>4</v>
      </c>
    </row>
    <row r="539" spans="1:5" x14ac:dyDescent="0.25">
      <c r="A539">
        <v>538</v>
      </c>
      <c r="B539" s="4">
        <v>1</v>
      </c>
      <c r="E539" s="3">
        <v>4</v>
      </c>
    </row>
    <row r="540" spans="1:5" x14ac:dyDescent="0.25">
      <c r="A540">
        <v>539</v>
      </c>
      <c r="B540" s="4">
        <v>1</v>
      </c>
      <c r="E540" s="3">
        <v>4</v>
      </c>
    </row>
    <row r="541" spans="1:5" x14ac:dyDescent="0.25">
      <c r="A541">
        <v>540</v>
      </c>
      <c r="B541" s="4">
        <v>1</v>
      </c>
      <c r="E541" s="3">
        <v>4</v>
      </c>
    </row>
    <row r="542" spans="1:5" x14ac:dyDescent="0.25">
      <c r="A542">
        <v>541</v>
      </c>
      <c r="B542" s="4">
        <v>1</v>
      </c>
      <c r="E542" s="3">
        <v>4</v>
      </c>
    </row>
    <row r="543" spans="1:5" x14ac:dyDescent="0.25">
      <c r="A543">
        <v>542</v>
      </c>
      <c r="B543" s="4">
        <v>1</v>
      </c>
      <c r="E543" s="3">
        <v>4</v>
      </c>
    </row>
    <row r="544" spans="1:5" x14ac:dyDescent="0.25">
      <c r="A544">
        <v>543</v>
      </c>
      <c r="B544" s="4">
        <v>1</v>
      </c>
      <c r="E544" s="3">
        <v>4</v>
      </c>
    </row>
    <row r="545" spans="1:5" x14ac:dyDescent="0.25">
      <c r="A545">
        <v>544</v>
      </c>
      <c r="B545" s="4">
        <v>1</v>
      </c>
      <c r="E545" s="3">
        <v>4</v>
      </c>
    </row>
    <row r="546" spans="1:5" x14ac:dyDescent="0.25">
      <c r="A546">
        <v>545</v>
      </c>
      <c r="B546" s="4">
        <v>1</v>
      </c>
      <c r="E546" s="3">
        <v>4</v>
      </c>
    </row>
    <row r="547" spans="1:5" x14ac:dyDescent="0.25">
      <c r="A547">
        <v>546</v>
      </c>
      <c r="B547" s="4">
        <v>1</v>
      </c>
      <c r="E547" s="3">
        <v>4</v>
      </c>
    </row>
    <row r="548" spans="1:5" x14ac:dyDescent="0.25">
      <c r="A548">
        <v>547</v>
      </c>
      <c r="B548" s="4">
        <v>1</v>
      </c>
      <c r="C548" s="2">
        <v>2</v>
      </c>
      <c r="E548" s="3">
        <v>4</v>
      </c>
    </row>
    <row r="549" spans="1:5" x14ac:dyDescent="0.25">
      <c r="A549">
        <v>548</v>
      </c>
      <c r="B549" s="4">
        <v>1</v>
      </c>
      <c r="C549" s="2">
        <v>2</v>
      </c>
      <c r="E549" s="3">
        <v>4</v>
      </c>
    </row>
    <row r="550" spans="1:5" x14ac:dyDescent="0.25">
      <c r="A550">
        <v>549</v>
      </c>
      <c r="C550" s="2">
        <v>2</v>
      </c>
      <c r="E550" s="3">
        <v>4</v>
      </c>
    </row>
    <row r="551" spans="1:5" x14ac:dyDescent="0.25">
      <c r="A551">
        <v>550</v>
      </c>
      <c r="C551" s="2">
        <v>2</v>
      </c>
      <c r="D551" s="5">
        <v>3</v>
      </c>
    </row>
    <row r="552" spans="1:5" x14ac:dyDescent="0.25">
      <c r="A552">
        <v>551</v>
      </c>
      <c r="C552" s="2">
        <v>2</v>
      </c>
      <c r="D552" s="5">
        <v>3</v>
      </c>
    </row>
    <row r="553" spans="1:5" x14ac:dyDescent="0.25">
      <c r="A553">
        <v>552</v>
      </c>
      <c r="C553" s="2">
        <v>2</v>
      </c>
      <c r="D553" s="5">
        <v>3</v>
      </c>
    </row>
    <row r="554" spans="1:5" x14ac:dyDescent="0.25">
      <c r="A554">
        <v>553</v>
      </c>
      <c r="C554" s="2">
        <v>2</v>
      </c>
      <c r="D554" s="5">
        <v>3</v>
      </c>
    </row>
    <row r="555" spans="1:5" x14ac:dyDescent="0.25">
      <c r="A555">
        <v>554</v>
      </c>
      <c r="C555" s="2">
        <v>2</v>
      </c>
      <c r="D555" s="5">
        <v>3</v>
      </c>
    </row>
    <row r="556" spans="1:5" x14ac:dyDescent="0.25">
      <c r="A556">
        <v>555</v>
      </c>
      <c r="C556" s="2">
        <v>2</v>
      </c>
      <c r="D556" s="5">
        <v>3</v>
      </c>
    </row>
    <row r="557" spans="1:5" x14ac:dyDescent="0.25">
      <c r="A557">
        <v>556</v>
      </c>
      <c r="C557" s="2">
        <v>2</v>
      </c>
      <c r="D557" s="5">
        <v>3</v>
      </c>
    </row>
    <row r="558" spans="1:5" x14ac:dyDescent="0.25">
      <c r="A558">
        <v>557</v>
      </c>
      <c r="C558" s="2">
        <v>2</v>
      </c>
      <c r="D558" s="5">
        <v>3</v>
      </c>
    </row>
    <row r="559" spans="1:5" x14ac:dyDescent="0.25">
      <c r="A559">
        <v>558</v>
      </c>
      <c r="C559" s="2">
        <v>2</v>
      </c>
      <c r="D559" s="5">
        <v>3</v>
      </c>
    </row>
    <row r="560" spans="1:5" x14ac:dyDescent="0.25">
      <c r="A560">
        <v>559</v>
      </c>
      <c r="C560" s="2">
        <v>2</v>
      </c>
      <c r="D560" s="5">
        <v>3</v>
      </c>
    </row>
    <row r="561" spans="1:5" x14ac:dyDescent="0.25">
      <c r="A561">
        <v>560</v>
      </c>
      <c r="B561" s="4">
        <v>1</v>
      </c>
      <c r="D561" s="5">
        <v>3</v>
      </c>
      <c r="E561" s="3">
        <v>4</v>
      </c>
    </row>
    <row r="562" spans="1:5" x14ac:dyDescent="0.25">
      <c r="A562">
        <v>561</v>
      </c>
      <c r="B562" s="4">
        <v>1</v>
      </c>
      <c r="E562" s="3">
        <v>4</v>
      </c>
    </row>
    <row r="563" spans="1:5" x14ac:dyDescent="0.25">
      <c r="A563">
        <v>562</v>
      </c>
      <c r="B563" s="4">
        <v>1</v>
      </c>
      <c r="E563" s="3">
        <v>4</v>
      </c>
    </row>
    <row r="564" spans="1:5" x14ac:dyDescent="0.25">
      <c r="A564">
        <v>563</v>
      </c>
      <c r="B564" s="4">
        <v>1</v>
      </c>
      <c r="E564" s="3">
        <v>4</v>
      </c>
    </row>
    <row r="565" spans="1:5" x14ac:dyDescent="0.25">
      <c r="A565">
        <v>564</v>
      </c>
      <c r="B565" s="4">
        <v>1</v>
      </c>
      <c r="E565" s="3">
        <v>4</v>
      </c>
    </row>
    <row r="566" spans="1:5" x14ac:dyDescent="0.25">
      <c r="A566">
        <v>565</v>
      </c>
      <c r="B566" s="4">
        <v>1</v>
      </c>
      <c r="E566" s="3">
        <v>4</v>
      </c>
    </row>
    <row r="567" spans="1:5" x14ac:dyDescent="0.25">
      <c r="A567">
        <v>566</v>
      </c>
      <c r="B567" s="4">
        <v>1</v>
      </c>
      <c r="E567" s="3">
        <v>4</v>
      </c>
    </row>
    <row r="568" spans="1:5" x14ac:dyDescent="0.25">
      <c r="A568">
        <v>567</v>
      </c>
      <c r="B568" s="4">
        <v>1</v>
      </c>
      <c r="E568" s="3">
        <v>4</v>
      </c>
    </row>
    <row r="569" spans="1:5" x14ac:dyDescent="0.25">
      <c r="A569">
        <v>568</v>
      </c>
      <c r="B569" s="4">
        <v>1</v>
      </c>
      <c r="E569" s="3">
        <v>4</v>
      </c>
    </row>
    <row r="570" spans="1:5" x14ac:dyDescent="0.25">
      <c r="A570">
        <v>569</v>
      </c>
      <c r="B570" s="4">
        <v>1</v>
      </c>
      <c r="E570" s="3">
        <v>4</v>
      </c>
    </row>
    <row r="571" spans="1:5" x14ac:dyDescent="0.25">
      <c r="A571">
        <v>570</v>
      </c>
      <c r="B571" s="4">
        <v>1</v>
      </c>
      <c r="C571" s="2">
        <v>2</v>
      </c>
      <c r="E571" s="3">
        <v>4</v>
      </c>
    </row>
    <row r="572" spans="1:5" x14ac:dyDescent="0.25">
      <c r="A572">
        <v>571</v>
      </c>
      <c r="B572" s="4">
        <v>1</v>
      </c>
      <c r="C572" s="2">
        <v>2</v>
      </c>
      <c r="E572" s="3">
        <v>4</v>
      </c>
    </row>
    <row r="573" spans="1:5" x14ac:dyDescent="0.25">
      <c r="A573">
        <v>572</v>
      </c>
      <c r="C573" s="2">
        <v>2</v>
      </c>
      <c r="E573" s="3">
        <v>4</v>
      </c>
    </row>
    <row r="574" spans="1:5" x14ac:dyDescent="0.25">
      <c r="A574">
        <v>573</v>
      </c>
      <c r="C574" s="2">
        <v>2</v>
      </c>
      <c r="E574" s="3">
        <v>4</v>
      </c>
    </row>
    <row r="575" spans="1:5" x14ac:dyDescent="0.25">
      <c r="A575">
        <v>574</v>
      </c>
      <c r="C575" s="2">
        <v>2</v>
      </c>
      <c r="D575" s="5">
        <v>3</v>
      </c>
    </row>
    <row r="576" spans="1:5" x14ac:dyDescent="0.25">
      <c r="A576">
        <v>575</v>
      </c>
      <c r="C576" s="2">
        <v>2</v>
      </c>
      <c r="D576" s="5">
        <v>3</v>
      </c>
    </row>
    <row r="577" spans="1:5" x14ac:dyDescent="0.25">
      <c r="A577">
        <v>576</v>
      </c>
      <c r="C577" s="2">
        <v>2</v>
      </c>
      <c r="D577" s="5">
        <v>3</v>
      </c>
    </row>
    <row r="578" spans="1:5" x14ac:dyDescent="0.25">
      <c r="A578">
        <v>577</v>
      </c>
      <c r="C578" s="2">
        <v>2</v>
      </c>
      <c r="D578" s="5">
        <v>3</v>
      </c>
    </row>
    <row r="579" spans="1:5" x14ac:dyDescent="0.25">
      <c r="A579">
        <v>578</v>
      </c>
      <c r="C579" s="2">
        <v>2</v>
      </c>
      <c r="D579" s="5">
        <v>3</v>
      </c>
    </row>
    <row r="580" spans="1:5" x14ac:dyDescent="0.25">
      <c r="A580">
        <v>579</v>
      </c>
      <c r="C580" s="2">
        <v>2</v>
      </c>
      <c r="D580" s="5">
        <v>3</v>
      </c>
    </row>
    <row r="581" spans="1:5" x14ac:dyDescent="0.25">
      <c r="A581">
        <v>580</v>
      </c>
      <c r="C581" s="2">
        <v>2</v>
      </c>
      <c r="D581" s="5">
        <v>3</v>
      </c>
    </row>
    <row r="582" spans="1:5" x14ac:dyDescent="0.25">
      <c r="A582">
        <v>581</v>
      </c>
      <c r="C582" s="2">
        <v>2</v>
      </c>
      <c r="D582" s="5">
        <v>3</v>
      </c>
    </row>
    <row r="583" spans="1:5" x14ac:dyDescent="0.25">
      <c r="A583">
        <v>582</v>
      </c>
      <c r="C583" s="2">
        <v>2</v>
      </c>
      <c r="D583" s="5">
        <v>3</v>
      </c>
    </row>
    <row r="584" spans="1:5" x14ac:dyDescent="0.25">
      <c r="A584">
        <v>583</v>
      </c>
      <c r="B584" s="4">
        <v>1</v>
      </c>
      <c r="D584" s="5">
        <v>3</v>
      </c>
    </row>
    <row r="585" spans="1:5" x14ac:dyDescent="0.25">
      <c r="A585">
        <v>584</v>
      </c>
      <c r="B585" s="4">
        <v>1</v>
      </c>
      <c r="D585" s="5">
        <v>3</v>
      </c>
      <c r="E585" s="3">
        <v>4</v>
      </c>
    </row>
    <row r="586" spans="1:5" x14ac:dyDescent="0.25">
      <c r="A586">
        <v>585</v>
      </c>
      <c r="B586" s="4">
        <v>1</v>
      </c>
      <c r="D586" s="5">
        <v>3</v>
      </c>
      <c r="E586" s="3">
        <v>4</v>
      </c>
    </row>
    <row r="587" spans="1:5" x14ac:dyDescent="0.25">
      <c r="A587">
        <v>586</v>
      </c>
      <c r="B587" s="4">
        <v>1</v>
      </c>
      <c r="E587" s="3">
        <v>4</v>
      </c>
    </row>
    <row r="588" spans="1:5" x14ac:dyDescent="0.25">
      <c r="A588">
        <v>587</v>
      </c>
      <c r="B588" s="4">
        <v>1</v>
      </c>
      <c r="E588" s="3">
        <v>4</v>
      </c>
    </row>
    <row r="589" spans="1:5" x14ac:dyDescent="0.25">
      <c r="A589">
        <v>588</v>
      </c>
      <c r="B589" s="4">
        <v>1</v>
      </c>
      <c r="E589" s="3">
        <v>4</v>
      </c>
    </row>
    <row r="590" spans="1:5" x14ac:dyDescent="0.25">
      <c r="A590">
        <v>589</v>
      </c>
      <c r="B590" s="4">
        <v>1</v>
      </c>
      <c r="E590" s="3">
        <v>4</v>
      </c>
    </row>
    <row r="591" spans="1:5" x14ac:dyDescent="0.25">
      <c r="A591">
        <v>590</v>
      </c>
      <c r="B591" s="4">
        <v>1</v>
      </c>
      <c r="E591" s="3">
        <v>4</v>
      </c>
    </row>
    <row r="592" spans="1:5" x14ac:dyDescent="0.25">
      <c r="A592">
        <v>591</v>
      </c>
      <c r="B592" s="4">
        <v>1</v>
      </c>
      <c r="E592" s="3">
        <v>4</v>
      </c>
    </row>
    <row r="593" spans="1:5" x14ac:dyDescent="0.25">
      <c r="A593">
        <v>592</v>
      </c>
      <c r="B593" s="4">
        <v>1</v>
      </c>
      <c r="E593" s="3">
        <v>4</v>
      </c>
    </row>
    <row r="594" spans="1:5" x14ac:dyDescent="0.25">
      <c r="A594">
        <v>593</v>
      </c>
      <c r="B594" s="4">
        <v>1</v>
      </c>
      <c r="E594" s="3">
        <v>4</v>
      </c>
    </row>
    <row r="595" spans="1:5" x14ac:dyDescent="0.25">
      <c r="A595">
        <v>594</v>
      </c>
      <c r="B595" s="4">
        <v>1</v>
      </c>
      <c r="E595" s="3">
        <v>4</v>
      </c>
    </row>
    <row r="596" spans="1:5" x14ac:dyDescent="0.25">
      <c r="A596">
        <v>595</v>
      </c>
      <c r="B596" s="4">
        <v>1</v>
      </c>
      <c r="C596" s="2">
        <v>2</v>
      </c>
      <c r="E596" s="3">
        <v>4</v>
      </c>
    </row>
    <row r="597" spans="1:5" x14ac:dyDescent="0.25">
      <c r="A597">
        <v>596</v>
      </c>
      <c r="B597" s="4">
        <v>1</v>
      </c>
      <c r="C597" s="2">
        <v>2</v>
      </c>
      <c r="E597" s="3">
        <v>4</v>
      </c>
    </row>
    <row r="598" spans="1:5" x14ac:dyDescent="0.25">
      <c r="A598">
        <v>597</v>
      </c>
      <c r="C598" s="2">
        <v>2</v>
      </c>
      <c r="E598" s="3">
        <v>4</v>
      </c>
    </row>
    <row r="599" spans="1:5" x14ac:dyDescent="0.25">
      <c r="A599">
        <v>598</v>
      </c>
      <c r="C599" s="2">
        <v>2</v>
      </c>
      <c r="D599" s="5">
        <v>3</v>
      </c>
      <c r="E599" s="3">
        <v>4</v>
      </c>
    </row>
    <row r="600" spans="1:5" x14ac:dyDescent="0.25">
      <c r="A600">
        <v>599</v>
      </c>
      <c r="C600" s="2">
        <v>2</v>
      </c>
      <c r="D600" s="5">
        <v>3</v>
      </c>
      <c r="E600" s="3">
        <v>4</v>
      </c>
    </row>
    <row r="601" spans="1:5" x14ac:dyDescent="0.25">
      <c r="A601">
        <v>600</v>
      </c>
      <c r="C601" s="2">
        <v>2</v>
      </c>
      <c r="D601" s="5">
        <v>3</v>
      </c>
    </row>
    <row r="602" spans="1:5" x14ac:dyDescent="0.25">
      <c r="A602">
        <v>601</v>
      </c>
      <c r="C602" s="2">
        <v>2</v>
      </c>
      <c r="D602" s="5">
        <v>3</v>
      </c>
    </row>
    <row r="603" spans="1:5" x14ac:dyDescent="0.25">
      <c r="A603">
        <v>602</v>
      </c>
      <c r="C603" s="2">
        <v>2</v>
      </c>
      <c r="D603" s="5">
        <v>3</v>
      </c>
    </row>
    <row r="604" spans="1:5" x14ac:dyDescent="0.25">
      <c r="A604">
        <v>603</v>
      </c>
      <c r="C604" s="2">
        <v>2</v>
      </c>
      <c r="D604" s="5">
        <v>3</v>
      </c>
    </row>
    <row r="605" spans="1:5" x14ac:dyDescent="0.25">
      <c r="A605">
        <v>604</v>
      </c>
      <c r="C605" s="2">
        <v>2</v>
      </c>
      <c r="D605" s="5">
        <v>3</v>
      </c>
    </row>
    <row r="606" spans="1:5" x14ac:dyDescent="0.25">
      <c r="A606">
        <v>605</v>
      </c>
      <c r="C606" s="2">
        <v>2</v>
      </c>
      <c r="D606" s="5">
        <v>3</v>
      </c>
    </row>
    <row r="607" spans="1:5" x14ac:dyDescent="0.25">
      <c r="A607">
        <v>606</v>
      </c>
      <c r="C607" s="2">
        <v>2</v>
      </c>
      <c r="D607" s="5">
        <v>3</v>
      </c>
    </row>
    <row r="608" spans="1:5" x14ac:dyDescent="0.25">
      <c r="A608">
        <v>607</v>
      </c>
      <c r="B608" s="4">
        <v>1</v>
      </c>
      <c r="D608" s="5">
        <v>3</v>
      </c>
    </row>
    <row r="609" spans="1:5" x14ac:dyDescent="0.25">
      <c r="A609">
        <v>608</v>
      </c>
      <c r="B609" s="4">
        <v>1</v>
      </c>
      <c r="D609" s="5">
        <v>3</v>
      </c>
    </row>
    <row r="610" spans="1:5" x14ac:dyDescent="0.25">
      <c r="A610">
        <v>609</v>
      </c>
      <c r="B610" s="4">
        <v>1</v>
      </c>
      <c r="D610" s="5">
        <v>3</v>
      </c>
      <c r="E610" s="3">
        <v>4</v>
      </c>
    </row>
    <row r="611" spans="1:5" x14ac:dyDescent="0.25">
      <c r="A611">
        <v>610</v>
      </c>
      <c r="B611" s="4">
        <v>1</v>
      </c>
      <c r="E611" s="3">
        <v>4</v>
      </c>
    </row>
    <row r="612" spans="1:5" x14ac:dyDescent="0.25">
      <c r="A612">
        <v>611</v>
      </c>
      <c r="B612" s="4">
        <v>1</v>
      </c>
      <c r="E612" s="3">
        <v>4</v>
      </c>
    </row>
    <row r="613" spans="1:5" x14ac:dyDescent="0.25">
      <c r="A613">
        <v>612</v>
      </c>
      <c r="B613" s="4">
        <v>1</v>
      </c>
      <c r="E613" s="3">
        <v>4</v>
      </c>
    </row>
    <row r="614" spans="1:5" x14ac:dyDescent="0.25">
      <c r="A614">
        <v>613</v>
      </c>
      <c r="B614" s="4">
        <v>1</v>
      </c>
      <c r="E614" s="3">
        <v>4</v>
      </c>
    </row>
    <row r="615" spans="1:5" x14ac:dyDescent="0.25">
      <c r="A615">
        <v>614</v>
      </c>
      <c r="B615" s="4">
        <v>1</v>
      </c>
      <c r="E615" s="3">
        <v>4</v>
      </c>
    </row>
    <row r="616" spans="1:5" x14ac:dyDescent="0.25">
      <c r="A616">
        <v>615</v>
      </c>
      <c r="B616" s="4">
        <v>1</v>
      </c>
      <c r="E616" s="3">
        <v>4</v>
      </c>
    </row>
    <row r="617" spans="1:5" x14ac:dyDescent="0.25">
      <c r="A617">
        <v>616</v>
      </c>
      <c r="B617" s="4">
        <v>1</v>
      </c>
      <c r="E617" s="3">
        <v>4</v>
      </c>
    </row>
    <row r="618" spans="1:5" x14ac:dyDescent="0.25">
      <c r="A618">
        <v>617</v>
      </c>
      <c r="B618" s="4">
        <v>1</v>
      </c>
      <c r="E618" s="3">
        <v>4</v>
      </c>
    </row>
    <row r="619" spans="1:5" x14ac:dyDescent="0.25">
      <c r="A619">
        <v>618</v>
      </c>
      <c r="B619" s="4">
        <v>1</v>
      </c>
      <c r="E619" s="3">
        <v>4</v>
      </c>
    </row>
    <row r="620" spans="1:5" x14ac:dyDescent="0.25">
      <c r="A620">
        <v>619</v>
      </c>
      <c r="B620" s="4">
        <v>1</v>
      </c>
      <c r="C620" s="2">
        <v>2</v>
      </c>
      <c r="E620" s="3">
        <v>4</v>
      </c>
    </row>
    <row r="621" spans="1:5" x14ac:dyDescent="0.25">
      <c r="A621">
        <v>620</v>
      </c>
      <c r="C621" s="2">
        <v>2</v>
      </c>
      <c r="E621" s="3">
        <v>4</v>
      </c>
    </row>
    <row r="622" spans="1:5" x14ac:dyDescent="0.25">
      <c r="A622">
        <v>621</v>
      </c>
      <c r="C622" s="2">
        <v>2</v>
      </c>
    </row>
    <row r="623" spans="1:5" x14ac:dyDescent="0.25">
      <c r="A623">
        <v>622</v>
      </c>
      <c r="C623" s="2">
        <v>2</v>
      </c>
      <c r="D623" s="5">
        <v>3</v>
      </c>
    </row>
    <row r="624" spans="1:5" x14ac:dyDescent="0.25">
      <c r="A624">
        <v>623</v>
      </c>
      <c r="C624" s="2">
        <v>2</v>
      </c>
      <c r="D624" s="5">
        <v>3</v>
      </c>
    </row>
    <row r="625" spans="1:5" x14ac:dyDescent="0.25">
      <c r="A625">
        <v>624</v>
      </c>
      <c r="C625" s="2">
        <v>2</v>
      </c>
      <c r="D625" s="5">
        <v>3</v>
      </c>
    </row>
    <row r="626" spans="1:5" x14ac:dyDescent="0.25">
      <c r="A626">
        <v>625</v>
      </c>
      <c r="C626" s="2">
        <v>2</v>
      </c>
      <c r="D626" s="5">
        <v>3</v>
      </c>
    </row>
    <row r="627" spans="1:5" x14ac:dyDescent="0.25">
      <c r="A627">
        <v>626</v>
      </c>
      <c r="C627" s="2">
        <v>2</v>
      </c>
      <c r="D627" s="5">
        <v>3</v>
      </c>
    </row>
    <row r="628" spans="1:5" x14ac:dyDescent="0.25">
      <c r="A628">
        <v>627</v>
      </c>
      <c r="C628" s="2">
        <v>2</v>
      </c>
      <c r="D628" s="5">
        <v>3</v>
      </c>
    </row>
    <row r="629" spans="1:5" x14ac:dyDescent="0.25">
      <c r="A629">
        <v>628</v>
      </c>
      <c r="C629" s="2">
        <v>2</v>
      </c>
      <c r="D629" s="5">
        <v>3</v>
      </c>
    </row>
    <row r="630" spans="1:5" x14ac:dyDescent="0.25">
      <c r="A630">
        <v>629</v>
      </c>
      <c r="C630" s="2">
        <v>2</v>
      </c>
      <c r="D630" s="5">
        <v>3</v>
      </c>
    </row>
    <row r="631" spans="1:5" x14ac:dyDescent="0.25">
      <c r="A631">
        <v>630</v>
      </c>
      <c r="C631" s="2">
        <v>2</v>
      </c>
      <c r="D631" s="5">
        <v>3</v>
      </c>
    </row>
    <row r="632" spans="1:5" x14ac:dyDescent="0.25">
      <c r="A632">
        <v>631</v>
      </c>
      <c r="B632" s="4">
        <v>1</v>
      </c>
      <c r="D632" s="5">
        <v>3</v>
      </c>
    </row>
    <row r="633" spans="1:5" x14ac:dyDescent="0.25">
      <c r="A633">
        <v>632</v>
      </c>
      <c r="B633" s="4">
        <v>1</v>
      </c>
      <c r="D633" s="5">
        <v>3</v>
      </c>
    </row>
    <row r="634" spans="1:5" x14ac:dyDescent="0.25">
      <c r="A634">
        <v>633</v>
      </c>
      <c r="B634" s="4">
        <v>1</v>
      </c>
      <c r="E634" s="3">
        <v>4</v>
      </c>
    </row>
    <row r="635" spans="1:5" x14ac:dyDescent="0.25">
      <c r="A635">
        <v>634</v>
      </c>
      <c r="B635" s="4">
        <v>1</v>
      </c>
      <c r="E635" s="3">
        <v>4</v>
      </c>
    </row>
    <row r="636" spans="1:5" x14ac:dyDescent="0.25">
      <c r="A636">
        <v>635</v>
      </c>
      <c r="B636" s="4">
        <v>1</v>
      </c>
      <c r="E636" s="3">
        <v>4</v>
      </c>
    </row>
    <row r="637" spans="1:5" x14ac:dyDescent="0.25">
      <c r="A637">
        <v>636</v>
      </c>
      <c r="B637" s="4">
        <v>1</v>
      </c>
      <c r="E637" s="3">
        <v>4</v>
      </c>
    </row>
    <row r="638" spans="1:5" x14ac:dyDescent="0.25">
      <c r="A638">
        <v>637</v>
      </c>
      <c r="B638" s="4">
        <v>1</v>
      </c>
      <c r="E638" s="3">
        <v>4</v>
      </c>
    </row>
    <row r="639" spans="1:5" x14ac:dyDescent="0.25">
      <c r="A639">
        <v>638</v>
      </c>
      <c r="B639" s="4">
        <v>1</v>
      </c>
      <c r="E639" s="3">
        <v>4</v>
      </c>
    </row>
    <row r="640" spans="1:5" x14ac:dyDescent="0.25">
      <c r="A640">
        <v>639</v>
      </c>
      <c r="B640" s="4">
        <v>1</v>
      </c>
      <c r="E640" s="3">
        <v>4</v>
      </c>
    </row>
    <row r="641" spans="1:5" x14ac:dyDescent="0.25">
      <c r="A641">
        <v>640</v>
      </c>
      <c r="B641" s="4">
        <v>1</v>
      </c>
      <c r="E641" s="3">
        <v>4</v>
      </c>
    </row>
    <row r="642" spans="1:5" x14ac:dyDescent="0.25">
      <c r="A642">
        <v>641</v>
      </c>
      <c r="B642" s="4">
        <v>1</v>
      </c>
      <c r="E642" s="3">
        <v>4</v>
      </c>
    </row>
    <row r="643" spans="1:5" x14ac:dyDescent="0.25">
      <c r="A643">
        <v>642</v>
      </c>
      <c r="B643" s="4">
        <v>1</v>
      </c>
      <c r="C643" s="2">
        <v>2</v>
      </c>
      <c r="E643" s="3">
        <v>4</v>
      </c>
    </row>
    <row r="644" spans="1:5" x14ac:dyDescent="0.25">
      <c r="A644">
        <v>643</v>
      </c>
      <c r="B644" s="4">
        <v>1</v>
      </c>
      <c r="C644" s="2">
        <v>2</v>
      </c>
      <c r="E644" s="3">
        <v>4</v>
      </c>
    </row>
    <row r="645" spans="1:5" x14ac:dyDescent="0.25">
      <c r="A645">
        <v>644</v>
      </c>
      <c r="C645" s="2">
        <v>2</v>
      </c>
      <c r="E645" s="3">
        <v>4</v>
      </c>
    </row>
    <row r="646" spans="1:5" x14ac:dyDescent="0.25">
      <c r="A646">
        <v>645</v>
      </c>
      <c r="C646" s="2">
        <v>2</v>
      </c>
    </row>
    <row r="647" spans="1:5" x14ac:dyDescent="0.25">
      <c r="A647">
        <v>646</v>
      </c>
      <c r="C647" s="2">
        <v>2</v>
      </c>
      <c r="D647" s="5">
        <v>3</v>
      </c>
    </row>
    <row r="648" spans="1:5" x14ac:dyDescent="0.25">
      <c r="A648">
        <v>647</v>
      </c>
      <c r="C648" s="2">
        <v>2</v>
      </c>
      <c r="D648" s="5">
        <v>3</v>
      </c>
    </row>
    <row r="649" spans="1:5" x14ac:dyDescent="0.25">
      <c r="A649">
        <v>648</v>
      </c>
      <c r="C649" s="2">
        <v>2</v>
      </c>
      <c r="D649" s="5">
        <v>3</v>
      </c>
    </row>
    <row r="650" spans="1:5" x14ac:dyDescent="0.25">
      <c r="A650">
        <v>649</v>
      </c>
      <c r="C650" s="2">
        <v>2</v>
      </c>
      <c r="D650" s="5">
        <v>3</v>
      </c>
    </row>
    <row r="651" spans="1:5" x14ac:dyDescent="0.25">
      <c r="A651">
        <v>650</v>
      </c>
      <c r="C651" s="2">
        <v>2</v>
      </c>
      <c r="D651" s="5">
        <v>3</v>
      </c>
    </row>
    <row r="652" spans="1:5" x14ac:dyDescent="0.25">
      <c r="A652">
        <v>651</v>
      </c>
      <c r="C652" s="2">
        <v>2</v>
      </c>
      <c r="D652" s="5">
        <v>3</v>
      </c>
    </row>
    <row r="653" spans="1:5" x14ac:dyDescent="0.25">
      <c r="A653">
        <v>652</v>
      </c>
      <c r="C653" s="2">
        <v>2</v>
      </c>
      <c r="D653" s="5">
        <v>3</v>
      </c>
    </row>
    <row r="654" spans="1:5" x14ac:dyDescent="0.25">
      <c r="A654">
        <v>653</v>
      </c>
      <c r="C654" s="2">
        <v>2</v>
      </c>
      <c r="D654" s="5">
        <v>3</v>
      </c>
    </row>
    <row r="655" spans="1:5" x14ac:dyDescent="0.25">
      <c r="A655">
        <v>654</v>
      </c>
      <c r="B655" s="4">
        <v>1</v>
      </c>
      <c r="C655" s="2">
        <v>2</v>
      </c>
      <c r="D655" s="5">
        <v>3</v>
      </c>
    </row>
    <row r="656" spans="1:5" x14ac:dyDescent="0.25">
      <c r="A656">
        <v>655</v>
      </c>
      <c r="B656" s="4">
        <v>1</v>
      </c>
      <c r="C656" s="2">
        <v>2</v>
      </c>
      <c r="D656" s="5">
        <v>3</v>
      </c>
    </row>
    <row r="657" spans="1:5" x14ac:dyDescent="0.25">
      <c r="A657">
        <v>656</v>
      </c>
      <c r="B657" s="4">
        <v>1</v>
      </c>
      <c r="D657" s="5">
        <v>3</v>
      </c>
      <c r="E657" s="3">
        <v>4</v>
      </c>
    </row>
    <row r="658" spans="1:5" x14ac:dyDescent="0.25">
      <c r="A658">
        <v>657</v>
      </c>
      <c r="B658" s="4">
        <v>1</v>
      </c>
      <c r="E658" s="3">
        <v>4</v>
      </c>
    </row>
    <row r="659" spans="1:5" x14ac:dyDescent="0.25">
      <c r="A659">
        <v>658</v>
      </c>
      <c r="B659" s="4">
        <v>1</v>
      </c>
      <c r="E659" s="3">
        <v>4</v>
      </c>
    </row>
    <row r="660" spans="1:5" x14ac:dyDescent="0.25">
      <c r="A660">
        <v>659</v>
      </c>
      <c r="B660" s="4">
        <v>1</v>
      </c>
      <c r="E660" s="3">
        <v>4</v>
      </c>
    </row>
    <row r="661" spans="1:5" x14ac:dyDescent="0.25">
      <c r="A661">
        <v>660</v>
      </c>
      <c r="B661" s="4">
        <v>1</v>
      </c>
      <c r="E661" s="3">
        <v>4</v>
      </c>
    </row>
    <row r="662" spans="1:5" x14ac:dyDescent="0.25">
      <c r="A662">
        <v>661</v>
      </c>
      <c r="B662" s="4">
        <v>1</v>
      </c>
      <c r="E662" s="3">
        <v>4</v>
      </c>
    </row>
    <row r="663" spans="1:5" x14ac:dyDescent="0.25">
      <c r="A663">
        <v>662</v>
      </c>
      <c r="B663" s="4">
        <v>1</v>
      </c>
      <c r="E663" s="3">
        <v>4</v>
      </c>
    </row>
    <row r="664" spans="1:5" x14ac:dyDescent="0.25">
      <c r="A664">
        <v>663</v>
      </c>
      <c r="B664" s="4">
        <v>1</v>
      </c>
      <c r="E664" s="3">
        <v>4</v>
      </c>
    </row>
    <row r="665" spans="1:5" x14ac:dyDescent="0.25">
      <c r="A665">
        <v>664</v>
      </c>
      <c r="B665" s="4">
        <v>1</v>
      </c>
      <c r="E665" s="3">
        <v>4</v>
      </c>
    </row>
    <row r="666" spans="1:5" x14ac:dyDescent="0.25">
      <c r="A666">
        <v>665</v>
      </c>
      <c r="B666" s="4">
        <v>1</v>
      </c>
      <c r="E666" s="3">
        <v>4</v>
      </c>
    </row>
    <row r="667" spans="1:5" x14ac:dyDescent="0.25">
      <c r="A667">
        <v>666</v>
      </c>
      <c r="B667" s="4">
        <v>1</v>
      </c>
      <c r="C667" s="2">
        <v>2</v>
      </c>
      <c r="E667" s="3">
        <v>4</v>
      </c>
    </row>
    <row r="668" spans="1:5" x14ac:dyDescent="0.25">
      <c r="A668">
        <v>667</v>
      </c>
      <c r="B668" s="4">
        <v>1</v>
      </c>
      <c r="C668" s="2">
        <v>2</v>
      </c>
      <c r="E668" s="3">
        <v>4</v>
      </c>
    </row>
    <row r="669" spans="1:5" x14ac:dyDescent="0.25">
      <c r="A669">
        <v>668</v>
      </c>
      <c r="C669" s="2">
        <v>2</v>
      </c>
      <c r="D669" s="5">
        <v>3</v>
      </c>
      <c r="E669" s="3">
        <v>4</v>
      </c>
    </row>
    <row r="670" spans="1:5" x14ac:dyDescent="0.25">
      <c r="A670">
        <v>669</v>
      </c>
      <c r="C670" s="2">
        <v>2</v>
      </c>
      <c r="D670" s="5">
        <v>3</v>
      </c>
    </row>
    <row r="671" spans="1:5" x14ac:dyDescent="0.25">
      <c r="A671">
        <v>670</v>
      </c>
      <c r="C671" s="2">
        <v>2</v>
      </c>
      <c r="D671" s="5">
        <v>3</v>
      </c>
    </row>
    <row r="672" spans="1:5" x14ac:dyDescent="0.25">
      <c r="A672">
        <v>671</v>
      </c>
      <c r="C672" s="2">
        <v>2</v>
      </c>
      <c r="D672" s="5">
        <v>3</v>
      </c>
    </row>
    <row r="673" spans="1:5" x14ac:dyDescent="0.25">
      <c r="A673">
        <v>672</v>
      </c>
      <c r="C673" s="2">
        <v>2</v>
      </c>
      <c r="D673" s="5">
        <v>3</v>
      </c>
    </row>
    <row r="674" spans="1:5" x14ac:dyDescent="0.25">
      <c r="A674">
        <v>673</v>
      </c>
      <c r="C674" s="2">
        <v>2</v>
      </c>
      <c r="D674" s="5">
        <v>3</v>
      </c>
    </row>
    <row r="675" spans="1:5" x14ac:dyDescent="0.25">
      <c r="A675">
        <v>674</v>
      </c>
      <c r="C675" s="2">
        <v>2</v>
      </c>
      <c r="D675" s="5">
        <v>3</v>
      </c>
    </row>
    <row r="676" spans="1:5" x14ac:dyDescent="0.25">
      <c r="A676">
        <v>675</v>
      </c>
      <c r="C676" s="2">
        <v>2</v>
      </c>
      <c r="D676" s="5">
        <v>3</v>
      </c>
    </row>
    <row r="677" spans="1:5" x14ac:dyDescent="0.25">
      <c r="A677">
        <v>676</v>
      </c>
      <c r="C677" s="2">
        <v>2</v>
      </c>
      <c r="D677" s="5">
        <v>3</v>
      </c>
    </row>
    <row r="678" spans="1:5" x14ac:dyDescent="0.25">
      <c r="A678">
        <v>677</v>
      </c>
      <c r="C678" s="2">
        <v>2</v>
      </c>
      <c r="D678" s="5">
        <v>3</v>
      </c>
    </row>
    <row r="679" spans="1:5" x14ac:dyDescent="0.25">
      <c r="A679">
        <v>678</v>
      </c>
      <c r="B679" s="4">
        <v>1</v>
      </c>
      <c r="C679" s="2">
        <v>2</v>
      </c>
      <c r="D679" s="5">
        <v>3</v>
      </c>
    </row>
    <row r="680" spans="1:5" x14ac:dyDescent="0.25">
      <c r="A680">
        <v>679</v>
      </c>
      <c r="B680" s="4">
        <v>1</v>
      </c>
      <c r="C680" s="2">
        <v>2</v>
      </c>
      <c r="D680" s="5">
        <v>3</v>
      </c>
    </row>
    <row r="681" spans="1:5" x14ac:dyDescent="0.25">
      <c r="A681">
        <v>680</v>
      </c>
      <c r="B681" s="4">
        <v>1</v>
      </c>
      <c r="E681" s="3">
        <v>4</v>
      </c>
    </row>
    <row r="682" spans="1:5" x14ac:dyDescent="0.25">
      <c r="A682">
        <v>681</v>
      </c>
      <c r="B682" s="4">
        <v>1</v>
      </c>
      <c r="E682" s="3">
        <v>4</v>
      </c>
    </row>
    <row r="683" spans="1:5" x14ac:dyDescent="0.25">
      <c r="A683">
        <v>682</v>
      </c>
      <c r="B683" s="4">
        <v>1</v>
      </c>
      <c r="E683" s="3">
        <v>4</v>
      </c>
    </row>
    <row r="684" spans="1:5" x14ac:dyDescent="0.25">
      <c r="A684">
        <v>683</v>
      </c>
      <c r="B684" s="4">
        <v>1</v>
      </c>
      <c r="E684" s="3">
        <v>4</v>
      </c>
    </row>
    <row r="685" spans="1:5" x14ac:dyDescent="0.25">
      <c r="A685">
        <v>684</v>
      </c>
      <c r="B685" s="4">
        <v>1</v>
      </c>
      <c r="E685" s="3">
        <v>4</v>
      </c>
    </row>
    <row r="686" spans="1:5" x14ac:dyDescent="0.25">
      <c r="A686">
        <v>685</v>
      </c>
      <c r="B686" s="4">
        <v>1</v>
      </c>
      <c r="E686" s="3">
        <v>4</v>
      </c>
    </row>
    <row r="687" spans="1:5" x14ac:dyDescent="0.25">
      <c r="A687">
        <v>686</v>
      </c>
      <c r="B687" s="4">
        <v>1</v>
      </c>
      <c r="E687" s="3">
        <v>4</v>
      </c>
    </row>
    <row r="688" spans="1:5" x14ac:dyDescent="0.25">
      <c r="A688">
        <v>687</v>
      </c>
      <c r="B688" s="4">
        <v>1</v>
      </c>
      <c r="E688" s="3">
        <v>4</v>
      </c>
    </row>
    <row r="689" spans="1:5" x14ac:dyDescent="0.25">
      <c r="A689">
        <v>688</v>
      </c>
      <c r="B689" s="4">
        <v>1</v>
      </c>
      <c r="E689" s="3">
        <v>4</v>
      </c>
    </row>
    <row r="690" spans="1:5" x14ac:dyDescent="0.25">
      <c r="A690">
        <v>689</v>
      </c>
      <c r="B690" s="4">
        <v>1</v>
      </c>
      <c r="E690" s="3">
        <v>4</v>
      </c>
    </row>
    <row r="691" spans="1:5" x14ac:dyDescent="0.25">
      <c r="A691">
        <v>690</v>
      </c>
      <c r="B691" s="4">
        <v>1</v>
      </c>
      <c r="E691" s="3">
        <v>4</v>
      </c>
    </row>
    <row r="692" spans="1:5" x14ac:dyDescent="0.25">
      <c r="A692">
        <v>691</v>
      </c>
      <c r="B692" s="4">
        <v>1</v>
      </c>
      <c r="C692" s="2">
        <v>2</v>
      </c>
      <c r="E692" s="3">
        <v>4</v>
      </c>
    </row>
    <row r="693" spans="1:5" x14ac:dyDescent="0.25">
      <c r="A693">
        <v>692</v>
      </c>
      <c r="B693" s="4">
        <v>1</v>
      </c>
      <c r="C693" s="2">
        <v>2</v>
      </c>
      <c r="E693" s="3">
        <v>4</v>
      </c>
    </row>
    <row r="694" spans="1:5" x14ac:dyDescent="0.25">
      <c r="A694">
        <v>693</v>
      </c>
      <c r="C694" s="2">
        <v>2</v>
      </c>
      <c r="E694" s="3">
        <v>4</v>
      </c>
    </row>
    <row r="695" spans="1:5" x14ac:dyDescent="0.25">
      <c r="A695">
        <v>694</v>
      </c>
      <c r="C695" s="2">
        <v>2</v>
      </c>
      <c r="E695" s="3">
        <v>4</v>
      </c>
    </row>
    <row r="696" spans="1:5" x14ac:dyDescent="0.25">
      <c r="A696">
        <v>695</v>
      </c>
      <c r="C696" s="2">
        <v>2</v>
      </c>
      <c r="D696" s="5">
        <v>3</v>
      </c>
      <c r="E696" s="3">
        <v>4</v>
      </c>
    </row>
    <row r="697" spans="1:5" x14ac:dyDescent="0.25">
      <c r="A697">
        <v>696</v>
      </c>
      <c r="C697" s="2">
        <v>2</v>
      </c>
      <c r="D697" s="5">
        <v>3</v>
      </c>
    </row>
    <row r="698" spans="1:5" x14ac:dyDescent="0.25">
      <c r="A698">
        <v>697</v>
      </c>
      <c r="C698" s="2">
        <v>2</v>
      </c>
      <c r="D698" s="5">
        <v>3</v>
      </c>
    </row>
    <row r="699" spans="1:5" x14ac:dyDescent="0.25">
      <c r="A699">
        <v>698</v>
      </c>
      <c r="C699" s="2">
        <v>2</v>
      </c>
      <c r="D699" s="5">
        <v>3</v>
      </c>
    </row>
    <row r="700" spans="1:5" x14ac:dyDescent="0.25">
      <c r="A700">
        <v>699</v>
      </c>
      <c r="C700" s="2">
        <v>2</v>
      </c>
      <c r="D700" s="5">
        <v>3</v>
      </c>
    </row>
    <row r="701" spans="1:5" x14ac:dyDescent="0.25">
      <c r="A701">
        <v>700</v>
      </c>
      <c r="C701" s="2">
        <v>2</v>
      </c>
      <c r="D701" s="5">
        <v>3</v>
      </c>
    </row>
    <row r="702" spans="1:5" x14ac:dyDescent="0.25">
      <c r="A702">
        <v>701</v>
      </c>
      <c r="C702" s="2">
        <v>2</v>
      </c>
      <c r="D702" s="5">
        <v>3</v>
      </c>
    </row>
    <row r="703" spans="1:5" x14ac:dyDescent="0.25">
      <c r="A703">
        <v>702</v>
      </c>
      <c r="C703" s="2">
        <v>2</v>
      </c>
      <c r="D703" s="5">
        <v>3</v>
      </c>
    </row>
    <row r="704" spans="1:5" x14ac:dyDescent="0.25">
      <c r="A704">
        <v>703</v>
      </c>
      <c r="C704" s="2">
        <v>2</v>
      </c>
      <c r="D704" s="5">
        <v>3</v>
      </c>
    </row>
    <row r="705" spans="1:5" x14ac:dyDescent="0.25">
      <c r="A705">
        <v>704</v>
      </c>
      <c r="C705" s="2">
        <v>2</v>
      </c>
      <c r="D705" s="5">
        <v>3</v>
      </c>
    </row>
    <row r="706" spans="1:5" x14ac:dyDescent="0.25">
      <c r="A706">
        <v>705</v>
      </c>
      <c r="B706" s="4">
        <v>1</v>
      </c>
      <c r="C706" s="2">
        <v>2</v>
      </c>
      <c r="D706" s="5">
        <v>3</v>
      </c>
    </row>
    <row r="707" spans="1:5" x14ac:dyDescent="0.25">
      <c r="A707">
        <v>706</v>
      </c>
      <c r="B707" s="4">
        <v>1</v>
      </c>
      <c r="D707" s="5">
        <v>3</v>
      </c>
      <c r="E707" s="3">
        <v>4</v>
      </c>
    </row>
    <row r="708" spans="1:5" x14ac:dyDescent="0.25">
      <c r="A708">
        <v>707</v>
      </c>
      <c r="B708" s="4">
        <v>1</v>
      </c>
      <c r="E708" s="3">
        <v>4</v>
      </c>
    </row>
    <row r="709" spans="1:5" x14ac:dyDescent="0.25">
      <c r="A709">
        <v>708</v>
      </c>
      <c r="B709" s="4">
        <v>1</v>
      </c>
      <c r="E709" s="3">
        <v>4</v>
      </c>
    </row>
    <row r="710" spans="1:5" x14ac:dyDescent="0.25">
      <c r="A710">
        <v>709</v>
      </c>
      <c r="B710" s="4">
        <v>1</v>
      </c>
      <c r="E710" s="3">
        <v>4</v>
      </c>
    </row>
    <row r="711" spans="1:5" x14ac:dyDescent="0.25">
      <c r="A711">
        <v>710</v>
      </c>
      <c r="B711" s="4">
        <v>1</v>
      </c>
      <c r="E711" s="3">
        <v>4</v>
      </c>
    </row>
    <row r="712" spans="1:5" x14ac:dyDescent="0.25">
      <c r="A712">
        <v>711</v>
      </c>
      <c r="B712" s="4">
        <v>1</v>
      </c>
      <c r="E712" s="3">
        <v>4</v>
      </c>
    </row>
    <row r="713" spans="1:5" x14ac:dyDescent="0.25">
      <c r="A713">
        <v>712</v>
      </c>
      <c r="B713" s="4">
        <v>1</v>
      </c>
      <c r="E713" s="3">
        <v>4</v>
      </c>
    </row>
    <row r="714" spans="1:5" x14ac:dyDescent="0.25">
      <c r="A714">
        <v>713</v>
      </c>
      <c r="B714" s="4">
        <v>1</v>
      </c>
      <c r="E714" s="3">
        <v>4</v>
      </c>
    </row>
    <row r="715" spans="1:5" x14ac:dyDescent="0.25">
      <c r="A715">
        <v>714</v>
      </c>
      <c r="B715" s="4">
        <v>1</v>
      </c>
      <c r="E715" s="3">
        <v>4</v>
      </c>
    </row>
    <row r="716" spans="1:5" x14ac:dyDescent="0.25">
      <c r="A716">
        <v>715</v>
      </c>
      <c r="B716" s="4">
        <v>1</v>
      </c>
      <c r="E716" s="3">
        <v>4</v>
      </c>
    </row>
    <row r="717" spans="1:5" x14ac:dyDescent="0.25">
      <c r="A717">
        <v>716</v>
      </c>
      <c r="B717" s="4">
        <v>1</v>
      </c>
      <c r="E717" s="3">
        <v>4</v>
      </c>
    </row>
    <row r="718" spans="1:5" x14ac:dyDescent="0.25">
      <c r="A718">
        <v>717</v>
      </c>
      <c r="B718" s="4">
        <v>1</v>
      </c>
      <c r="E718" s="3">
        <v>4</v>
      </c>
    </row>
    <row r="719" spans="1:5" x14ac:dyDescent="0.25">
      <c r="A719">
        <v>718</v>
      </c>
      <c r="B719" s="4">
        <v>1</v>
      </c>
      <c r="C719" s="2">
        <v>2</v>
      </c>
      <c r="E719" s="3">
        <v>4</v>
      </c>
    </row>
    <row r="720" spans="1:5" x14ac:dyDescent="0.25">
      <c r="A720">
        <v>719</v>
      </c>
      <c r="B720" s="4">
        <v>1</v>
      </c>
      <c r="C720" s="2">
        <v>2</v>
      </c>
      <c r="E720" s="3">
        <v>4</v>
      </c>
    </row>
    <row r="721" spans="1:5" x14ac:dyDescent="0.25">
      <c r="A721">
        <v>720</v>
      </c>
      <c r="C721" s="2">
        <v>2</v>
      </c>
      <c r="E721" s="3">
        <v>4</v>
      </c>
    </row>
    <row r="722" spans="1:5" x14ac:dyDescent="0.25">
      <c r="A722">
        <v>721</v>
      </c>
      <c r="C722" s="2">
        <v>2</v>
      </c>
      <c r="E722" s="3">
        <v>4</v>
      </c>
    </row>
    <row r="723" spans="1:5" x14ac:dyDescent="0.25">
      <c r="A723">
        <v>722</v>
      </c>
      <c r="C723" s="2">
        <v>2</v>
      </c>
      <c r="E723" s="3">
        <v>4</v>
      </c>
    </row>
    <row r="724" spans="1:5" x14ac:dyDescent="0.25">
      <c r="A724">
        <v>723</v>
      </c>
      <c r="C724" s="2">
        <v>2</v>
      </c>
      <c r="D724" s="5">
        <v>3</v>
      </c>
    </row>
    <row r="725" spans="1:5" x14ac:dyDescent="0.25">
      <c r="A725">
        <v>724</v>
      </c>
      <c r="C725" s="2">
        <v>2</v>
      </c>
      <c r="D725" s="5">
        <v>3</v>
      </c>
    </row>
    <row r="726" spans="1:5" x14ac:dyDescent="0.25">
      <c r="A726">
        <v>725</v>
      </c>
      <c r="C726" s="2">
        <v>2</v>
      </c>
      <c r="D726" s="5">
        <v>3</v>
      </c>
    </row>
    <row r="727" spans="1:5" x14ac:dyDescent="0.25">
      <c r="A727">
        <v>726</v>
      </c>
      <c r="C727" s="2">
        <v>2</v>
      </c>
      <c r="D727" s="5">
        <v>3</v>
      </c>
    </row>
    <row r="728" spans="1:5" x14ac:dyDescent="0.25">
      <c r="A728">
        <v>727</v>
      </c>
      <c r="C728" s="2">
        <v>2</v>
      </c>
      <c r="D728" s="5">
        <v>3</v>
      </c>
    </row>
    <row r="729" spans="1:5" x14ac:dyDescent="0.25">
      <c r="A729">
        <v>728</v>
      </c>
      <c r="C729" s="2">
        <v>2</v>
      </c>
      <c r="D729" s="5">
        <v>3</v>
      </c>
    </row>
    <row r="730" spans="1:5" x14ac:dyDescent="0.25">
      <c r="A730">
        <v>729</v>
      </c>
      <c r="C730" s="2">
        <v>2</v>
      </c>
      <c r="D730" s="5">
        <v>3</v>
      </c>
    </row>
    <row r="731" spans="1:5" x14ac:dyDescent="0.25">
      <c r="A731">
        <v>730</v>
      </c>
      <c r="C731" s="2">
        <v>2</v>
      </c>
      <c r="D731" s="5">
        <v>3</v>
      </c>
    </row>
    <row r="732" spans="1:5" x14ac:dyDescent="0.25">
      <c r="A732">
        <v>731</v>
      </c>
      <c r="B732" s="4">
        <v>1</v>
      </c>
      <c r="C732" s="2">
        <v>2</v>
      </c>
      <c r="D732" s="5">
        <v>3</v>
      </c>
    </row>
    <row r="733" spans="1:5" x14ac:dyDescent="0.25">
      <c r="A733">
        <v>732</v>
      </c>
      <c r="B733" s="4">
        <v>1</v>
      </c>
      <c r="C733" s="2">
        <v>2</v>
      </c>
      <c r="D733" s="5">
        <v>3</v>
      </c>
    </row>
    <row r="734" spans="1:5" x14ac:dyDescent="0.25">
      <c r="A734">
        <v>733</v>
      </c>
      <c r="B734" s="4">
        <v>1</v>
      </c>
      <c r="C734" s="2">
        <v>2</v>
      </c>
      <c r="D734" s="5">
        <v>3</v>
      </c>
    </row>
    <row r="735" spans="1:5" x14ac:dyDescent="0.25">
      <c r="A735">
        <v>734</v>
      </c>
      <c r="B735" s="4">
        <v>1</v>
      </c>
      <c r="D735" s="5">
        <v>3</v>
      </c>
      <c r="E735" s="3">
        <v>4</v>
      </c>
    </row>
    <row r="736" spans="1:5" x14ac:dyDescent="0.25">
      <c r="A736">
        <v>735</v>
      </c>
      <c r="B736" s="4">
        <v>1</v>
      </c>
      <c r="D736" s="5">
        <v>3</v>
      </c>
      <c r="E736" s="3">
        <v>4</v>
      </c>
    </row>
    <row r="737" spans="1:6" x14ac:dyDescent="0.25">
      <c r="A737">
        <v>736</v>
      </c>
      <c r="B737" s="4">
        <v>1</v>
      </c>
      <c r="D737" s="5">
        <v>3</v>
      </c>
      <c r="E737" s="3">
        <v>4</v>
      </c>
    </row>
    <row r="738" spans="1:6" x14ac:dyDescent="0.25">
      <c r="A738">
        <v>737</v>
      </c>
      <c r="B738" s="4">
        <v>1</v>
      </c>
      <c r="D738" s="5">
        <v>3</v>
      </c>
      <c r="E738" s="3">
        <v>4</v>
      </c>
    </row>
    <row r="739" spans="1:6" x14ac:dyDescent="0.25">
      <c r="A739">
        <v>738</v>
      </c>
      <c r="B739" s="4">
        <v>1</v>
      </c>
      <c r="E739" s="3">
        <v>4</v>
      </c>
    </row>
    <row r="740" spans="1:6" x14ac:dyDescent="0.25">
      <c r="A740">
        <v>739</v>
      </c>
      <c r="B740" s="4">
        <v>1</v>
      </c>
      <c r="E740" s="3">
        <v>4</v>
      </c>
    </row>
    <row r="741" spans="1:6" x14ac:dyDescent="0.25">
      <c r="A741">
        <v>740</v>
      </c>
      <c r="B741" s="4">
        <v>1</v>
      </c>
      <c r="E741" s="3">
        <v>4</v>
      </c>
    </row>
    <row r="742" spans="1:6" x14ac:dyDescent="0.25">
      <c r="A742">
        <v>741</v>
      </c>
      <c r="B742" s="4">
        <v>1</v>
      </c>
      <c r="E742" s="3">
        <v>4</v>
      </c>
    </row>
    <row r="743" spans="1:6" x14ac:dyDescent="0.25">
      <c r="A743">
        <v>742</v>
      </c>
      <c r="B743" s="4">
        <v>1</v>
      </c>
      <c r="E743" s="3">
        <v>4</v>
      </c>
    </row>
    <row r="744" spans="1:6" x14ac:dyDescent="0.25">
      <c r="A744">
        <v>743</v>
      </c>
      <c r="B744" s="4">
        <v>1</v>
      </c>
      <c r="E744" s="3">
        <v>4</v>
      </c>
    </row>
    <row r="745" spans="1:6" x14ac:dyDescent="0.25">
      <c r="A745">
        <v>744</v>
      </c>
      <c r="B745" s="4">
        <v>1</v>
      </c>
      <c r="E745" s="3">
        <v>4</v>
      </c>
    </row>
    <row r="746" spans="1:6" x14ac:dyDescent="0.25">
      <c r="A746">
        <v>745</v>
      </c>
      <c r="B746" s="4">
        <v>1</v>
      </c>
      <c r="C746" s="2">
        <v>2</v>
      </c>
      <c r="E746" s="3">
        <v>4</v>
      </c>
    </row>
    <row r="747" spans="1:6" x14ac:dyDescent="0.25">
      <c r="A747">
        <v>746</v>
      </c>
      <c r="B747" s="4">
        <v>1</v>
      </c>
      <c r="C747" s="2">
        <v>2</v>
      </c>
      <c r="E747" s="3">
        <v>4</v>
      </c>
    </row>
    <row r="748" spans="1:6" x14ac:dyDescent="0.25">
      <c r="A748">
        <v>747</v>
      </c>
      <c r="B748" s="4">
        <v>1</v>
      </c>
      <c r="C748" s="2">
        <v>2</v>
      </c>
      <c r="E748" s="3">
        <v>4</v>
      </c>
    </row>
    <row r="749" spans="1:6" x14ac:dyDescent="0.25">
      <c r="A749">
        <v>748</v>
      </c>
      <c r="C749" s="2">
        <v>2</v>
      </c>
      <c r="E749" s="3">
        <v>4</v>
      </c>
    </row>
    <row r="750" spans="1:6" x14ac:dyDescent="0.25">
      <c r="A750">
        <v>749</v>
      </c>
      <c r="C750" s="2">
        <v>2</v>
      </c>
      <c r="D750" s="5">
        <v>3</v>
      </c>
      <c r="E750" s="3">
        <v>4</v>
      </c>
      <c r="F750" t="s">
        <v>22</v>
      </c>
    </row>
    <row r="751" spans="1:6" x14ac:dyDescent="0.25">
      <c r="A751">
        <v>750</v>
      </c>
    </row>
    <row r="752" spans="1:6" x14ac:dyDescent="0.25">
      <c r="A752">
        <v>751</v>
      </c>
      <c r="F752" t="s">
        <v>22</v>
      </c>
    </row>
    <row r="753" spans="1:4" x14ac:dyDescent="0.25">
      <c r="A753">
        <v>752</v>
      </c>
      <c r="B753" s="4">
        <v>1</v>
      </c>
    </row>
    <row r="754" spans="1:4" x14ac:dyDescent="0.25">
      <c r="A754">
        <v>753</v>
      </c>
      <c r="B754" s="4">
        <v>1</v>
      </c>
    </row>
    <row r="755" spans="1:4" x14ac:dyDescent="0.25">
      <c r="A755">
        <v>754</v>
      </c>
      <c r="B755" s="4">
        <v>1</v>
      </c>
    </row>
    <row r="756" spans="1:4" x14ac:dyDescent="0.25">
      <c r="A756">
        <v>755</v>
      </c>
      <c r="B756" s="4">
        <v>1</v>
      </c>
    </row>
    <row r="757" spans="1:4" x14ac:dyDescent="0.25">
      <c r="A757">
        <v>756</v>
      </c>
      <c r="B757" s="4">
        <v>1</v>
      </c>
    </row>
    <row r="758" spans="1:4" x14ac:dyDescent="0.25">
      <c r="A758">
        <v>757</v>
      </c>
      <c r="B758" s="4">
        <v>1</v>
      </c>
    </row>
    <row r="759" spans="1:4" x14ac:dyDescent="0.25">
      <c r="A759">
        <v>758</v>
      </c>
      <c r="B759" s="4">
        <v>1</v>
      </c>
    </row>
    <row r="760" spans="1:4" x14ac:dyDescent="0.25">
      <c r="A760">
        <v>759</v>
      </c>
      <c r="B760" s="4">
        <v>1</v>
      </c>
      <c r="D760" s="5">
        <v>3</v>
      </c>
    </row>
    <row r="761" spans="1:4" x14ac:dyDescent="0.25">
      <c r="A761">
        <v>760</v>
      </c>
      <c r="B761" s="4">
        <v>1</v>
      </c>
      <c r="D761" s="5">
        <v>3</v>
      </c>
    </row>
    <row r="762" spans="1:4" x14ac:dyDescent="0.25">
      <c r="A762">
        <v>761</v>
      </c>
      <c r="B762" s="4">
        <v>1</v>
      </c>
      <c r="D762" s="5">
        <v>3</v>
      </c>
    </row>
    <row r="763" spans="1:4" x14ac:dyDescent="0.25">
      <c r="A763">
        <v>762</v>
      </c>
      <c r="B763" s="4">
        <v>1</v>
      </c>
      <c r="D763" s="5">
        <v>3</v>
      </c>
    </row>
    <row r="764" spans="1:4" x14ac:dyDescent="0.25">
      <c r="A764">
        <v>763</v>
      </c>
      <c r="B764" s="4">
        <v>1</v>
      </c>
      <c r="D764" s="5">
        <v>3</v>
      </c>
    </row>
    <row r="765" spans="1:4" x14ac:dyDescent="0.25">
      <c r="A765">
        <v>764</v>
      </c>
      <c r="B765" s="4">
        <v>1</v>
      </c>
      <c r="C765" s="2">
        <v>2</v>
      </c>
      <c r="D765" s="5">
        <v>3</v>
      </c>
    </row>
    <row r="766" spans="1:4" x14ac:dyDescent="0.25">
      <c r="A766">
        <v>765</v>
      </c>
      <c r="B766" s="4">
        <v>1</v>
      </c>
      <c r="C766" s="2">
        <v>2</v>
      </c>
      <c r="D766" s="5">
        <v>3</v>
      </c>
    </row>
    <row r="767" spans="1:4" x14ac:dyDescent="0.25">
      <c r="A767">
        <v>766</v>
      </c>
      <c r="B767" s="4">
        <v>1</v>
      </c>
      <c r="C767" s="2">
        <v>2</v>
      </c>
      <c r="D767" s="5">
        <v>3</v>
      </c>
    </row>
    <row r="768" spans="1:4" x14ac:dyDescent="0.25">
      <c r="A768">
        <v>767</v>
      </c>
      <c r="B768" s="4">
        <v>1</v>
      </c>
      <c r="C768" s="2">
        <v>2</v>
      </c>
      <c r="D768" s="5">
        <v>3</v>
      </c>
    </row>
    <row r="769" spans="1:5" x14ac:dyDescent="0.25">
      <c r="A769">
        <v>768</v>
      </c>
      <c r="B769" s="4">
        <v>1</v>
      </c>
      <c r="C769" s="2">
        <v>2</v>
      </c>
      <c r="D769" s="5">
        <v>3</v>
      </c>
    </row>
    <row r="770" spans="1:5" x14ac:dyDescent="0.25">
      <c r="A770">
        <v>769</v>
      </c>
      <c r="C770" s="2">
        <v>2</v>
      </c>
      <c r="D770" s="5">
        <v>3</v>
      </c>
    </row>
    <row r="771" spans="1:5" x14ac:dyDescent="0.25">
      <c r="A771">
        <v>770</v>
      </c>
      <c r="C771" s="2">
        <v>2</v>
      </c>
      <c r="D771" s="5">
        <v>3</v>
      </c>
    </row>
    <row r="772" spans="1:5" x14ac:dyDescent="0.25">
      <c r="A772">
        <v>771</v>
      </c>
      <c r="C772" s="2">
        <v>2</v>
      </c>
      <c r="D772" s="5">
        <v>3</v>
      </c>
    </row>
    <row r="773" spans="1:5" x14ac:dyDescent="0.25">
      <c r="A773">
        <v>772</v>
      </c>
      <c r="C773" s="2">
        <v>2</v>
      </c>
      <c r="D773" s="5">
        <v>3</v>
      </c>
    </row>
    <row r="774" spans="1:5" x14ac:dyDescent="0.25">
      <c r="A774">
        <v>773</v>
      </c>
      <c r="C774" s="2">
        <v>2</v>
      </c>
      <c r="D774" s="5">
        <v>3</v>
      </c>
    </row>
    <row r="775" spans="1:5" x14ac:dyDescent="0.25">
      <c r="A775">
        <v>774</v>
      </c>
      <c r="C775" s="2">
        <v>2</v>
      </c>
      <c r="D775" s="5">
        <v>3</v>
      </c>
    </row>
    <row r="776" spans="1:5" x14ac:dyDescent="0.25">
      <c r="A776">
        <v>775</v>
      </c>
      <c r="C776" s="2">
        <v>2</v>
      </c>
      <c r="D776" s="5">
        <v>3</v>
      </c>
    </row>
    <row r="777" spans="1:5" x14ac:dyDescent="0.25">
      <c r="A777">
        <v>776</v>
      </c>
      <c r="C777" s="2">
        <v>2</v>
      </c>
      <c r="D777" s="5">
        <v>3</v>
      </c>
    </row>
    <row r="778" spans="1:5" x14ac:dyDescent="0.25">
      <c r="A778">
        <v>777</v>
      </c>
      <c r="C778" s="2">
        <v>2</v>
      </c>
      <c r="D778" s="5">
        <v>3</v>
      </c>
    </row>
    <row r="779" spans="1:5" x14ac:dyDescent="0.25">
      <c r="A779">
        <v>778</v>
      </c>
      <c r="C779" s="2">
        <v>2</v>
      </c>
      <c r="D779" s="5">
        <v>3</v>
      </c>
      <c r="E779" s="3">
        <v>4</v>
      </c>
    </row>
    <row r="780" spans="1:5" x14ac:dyDescent="0.25">
      <c r="A780">
        <v>779</v>
      </c>
      <c r="B780" s="4">
        <v>1</v>
      </c>
      <c r="C780" s="2">
        <v>2</v>
      </c>
      <c r="E780" s="3">
        <v>4</v>
      </c>
    </row>
    <row r="781" spans="1:5" x14ac:dyDescent="0.25">
      <c r="A781">
        <v>780</v>
      </c>
      <c r="B781" s="4">
        <v>1</v>
      </c>
      <c r="C781" s="2">
        <v>2</v>
      </c>
      <c r="E781" s="3">
        <v>4</v>
      </c>
    </row>
    <row r="782" spans="1:5" x14ac:dyDescent="0.25">
      <c r="A782">
        <v>781</v>
      </c>
      <c r="B782" s="4">
        <v>1</v>
      </c>
      <c r="C782" s="2">
        <v>2</v>
      </c>
      <c r="E782" s="3">
        <v>4</v>
      </c>
    </row>
    <row r="783" spans="1:5" x14ac:dyDescent="0.25">
      <c r="A783">
        <v>782</v>
      </c>
      <c r="B783" s="4">
        <v>1</v>
      </c>
      <c r="E783" s="3">
        <v>4</v>
      </c>
    </row>
    <row r="784" spans="1:5" x14ac:dyDescent="0.25">
      <c r="A784">
        <v>783</v>
      </c>
      <c r="B784" s="4">
        <v>1</v>
      </c>
      <c r="E784" s="3">
        <v>4</v>
      </c>
    </row>
    <row r="785" spans="1:5" x14ac:dyDescent="0.25">
      <c r="A785">
        <v>784</v>
      </c>
      <c r="B785" s="4">
        <v>1</v>
      </c>
      <c r="E785" s="3">
        <v>4</v>
      </c>
    </row>
    <row r="786" spans="1:5" x14ac:dyDescent="0.25">
      <c r="A786">
        <v>785</v>
      </c>
      <c r="B786" s="4">
        <v>1</v>
      </c>
      <c r="E786" s="3">
        <v>4</v>
      </c>
    </row>
    <row r="787" spans="1:5" x14ac:dyDescent="0.25">
      <c r="A787">
        <v>786</v>
      </c>
      <c r="B787" s="4">
        <v>1</v>
      </c>
      <c r="E787" s="3">
        <v>4</v>
      </c>
    </row>
    <row r="788" spans="1:5" x14ac:dyDescent="0.25">
      <c r="A788">
        <v>787</v>
      </c>
      <c r="B788" s="4">
        <v>1</v>
      </c>
      <c r="E788" s="3">
        <v>4</v>
      </c>
    </row>
    <row r="789" spans="1:5" x14ac:dyDescent="0.25">
      <c r="A789">
        <v>788</v>
      </c>
      <c r="B789" s="4">
        <v>1</v>
      </c>
      <c r="E789" s="3">
        <v>4</v>
      </c>
    </row>
    <row r="790" spans="1:5" x14ac:dyDescent="0.25">
      <c r="A790">
        <v>789</v>
      </c>
      <c r="B790" s="4">
        <v>1</v>
      </c>
      <c r="E790" s="3">
        <v>4</v>
      </c>
    </row>
    <row r="791" spans="1:5" x14ac:dyDescent="0.25">
      <c r="A791">
        <v>790</v>
      </c>
      <c r="B791" s="4">
        <v>1</v>
      </c>
      <c r="E791" s="3">
        <v>4</v>
      </c>
    </row>
    <row r="792" spans="1:5" x14ac:dyDescent="0.25">
      <c r="A792">
        <v>791</v>
      </c>
      <c r="B792" s="4">
        <v>1</v>
      </c>
      <c r="C792" s="2">
        <v>2</v>
      </c>
      <c r="E792" s="3">
        <v>4</v>
      </c>
    </row>
    <row r="793" spans="1:5" x14ac:dyDescent="0.25">
      <c r="A793">
        <v>792</v>
      </c>
      <c r="B793" s="4">
        <v>1</v>
      </c>
      <c r="C793" s="2">
        <v>2</v>
      </c>
      <c r="D793" s="5">
        <v>3</v>
      </c>
      <c r="E793" s="3">
        <v>4</v>
      </c>
    </row>
    <row r="794" spans="1:5" x14ac:dyDescent="0.25">
      <c r="A794">
        <v>793</v>
      </c>
      <c r="B794" s="4">
        <v>1</v>
      </c>
      <c r="C794" s="2">
        <v>2</v>
      </c>
      <c r="D794" s="5">
        <v>3</v>
      </c>
    </row>
    <row r="795" spans="1:5" x14ac:dyDescent="0.25">
      <c r="A795">
        <v>794</v>
      </c>
      <c r="B795" s="4">
        <v>1</v>
      </c>
      <c r="C795" s="2">
        <v>2</v>
      </c>
      <c r="D795" s="5">
        <v>3</v>
      </c>
    </row>
    <row r="796" spans="1:5" x14ac:dyDescent="0.25">
      <c r="A796">
        <v>795</v>
      </c>
      <c r="C796" s="2">
        <v>2</v>
      </c>
      <c r="D796" s="5">
        <v>3</v>
      </c>
    </row>
    <row r="797" spans="1:5" x14ac:dyDescent="0.25">
      <c r="A797">
        <v>796</v>
      </c>
      <c r="C797" s="2">
        <v>2</v>
      </c>
      <c r="D797" s="5">
        <v>3</v>
      </c>
    </row>
    <row r="798" spans="1:5" x14ac:dyDescent="0.25">
      <c r="A798">
        <v>797</v>
      </c>
      <c r="C798" s="2">
        <v>2</v>
      </c>
      <c r="D798" s="5">
        <v>3</v>
      </c>
    </row>
    <row r="799" spans="1:5" x14ac:dyDescent="0.25">
      <c r="A799">
        <v>798</v>
      </c>
      <c r="C799" s="2">
        <v>2</v>
      </c>
      <c r="D799" s="5">
        <v>3</v>
      </c>
    </row>
    <row r="800" spans="1:5" x14ac:dyDescent="0.25">
      <c r="A800">
        <v>799</v>
      </c>
      <c r="C800" s="2">
        <v>2</v>
      </c>
      <c r="D800" s="5">
        <v>3</v>
      </c>
    </row>
    <row r="801" spans="1:5" x14ac:dyDescent="0.25">
      <c r="A801">
        <v>800</v>
      </c>
      <c r="C801" s="2">
        <v>2</v>
      </c>
      <c r="D801" s="5">
        <v>3</v>
      </c>
    </row>
    <row r="802" spans="1:5" x14ac:dyDescent="0.25">
      <c r="A802">
        <v>801</v>
      </c>
      <c r="C802" s="2">
        <v>2</v>
      </c>
      <c r="D802" s="5">
        <v>3</v>
      </c>
    </row>
    <row r="803" spans="1:5" x14ac:dyDescent="0.25">
      <c r="A803">
        <v>802</v>
      </c>
      <c r="C803" s="2">
        <v>2</v>
      </c>
      <c r="D803" s="5">
        <v>3</v>
      </c>
    </row>
    <row r="804" spans="1:5" x14ac:dyDescent="0.25">
      <c r="A804">
        <v>803</v>
      </c>
      <c r="C804" s="2">
        <v>2</v>
      </c>
      <c r="D804" s="5">
        <v>3</v>
      </c>
    </row>
    <row r="805" spans="1:5" x14ac:dyDescent="0.25">
      <c r="A805">
        <v>804</v>
      </c>
      <c r="C805" s="2">
        <v>2</v>
      </c>
      <c r="D805" s="5">
        <v>3</v>
      </c>
    </row>
    <row r="806" spans="1:5" x14ac:dyDescent="0.25">
      <c r="A806">
        <v>805</v>
      </c>
      <c r="B806" s="4">
        <v>1</v>
      </c>
      <c r="C806" s="2">
        <v>2</v>
      </c>
      <c r="D806" s="5">
        <v>3</v>
      </c>
    </row>
    <row r="807" spans="1:5" x14ac:dyDescent="0.25">
      <c r="A807">
        <v>806</v>
      </c>
      <c r="B807" s="4">
        <v>1</v>
      </c>
      <c r="C807" s="2">
        <v>2</v>
      </c>
      <c r="D807" s="5">
        <v>3</v>
      </c>
    </row>
    <row r="808" spans="1:5" x14ac:dyDescent="0.25">
      <c r="A808">
        <v>807</v>
      </c>
      <c r="B808" s="4">
        <v>1</v>
      </c>
      <c r="C808" s="2">
        <v>2</v>
      </c>
      <c r="E808" s="3">
        <v>4</v>
      </c>
    </row>
    <row r="809" spans="1:5" x14ac:dyDescent="0.25">
      <c r="A809">
        <v>808</v>
      </c>
      <c r="B809" s="4">
        <v>1</v>
      </c>
      <c r="E809" s="3">
        <v>4</v>
      </c>
    </row>
    <row r="810" spans="1:5" x14ac:dyDescent="0.25">
      <c r="A810">
        <v>809</v>
      </c>
      <c r="B810" s="4">
        <v>1</v>
      </c>
      <c r="E810" s="3">
        <v>4</v>
      </c>
    </row>
    <row r="811" spans="1:5" x14ac:dyDescent="0.25">
      <c r="A811">
        <v>810</v>
      </c>
      <c r="B811" s="4">
        <v>1</v>
      </c>
      <c r="E811" s="3">
        <v>4</v>
      </c>
    </row>
    <row r="812" spans="1:5" x14ac:dyDescent="0.25">
      <c r="A812">
        <v>811</v>
      </c>
      <c r="B812" s="4">
        <v>1</v>
      </c>
      <c r="E812" s="3">
        <v>4</v>
      </c>
    </row>
    <row r="813" spans="1:5" x14ac:dyDescent="0.25">
      <c r="A813">
        <v>812</v>
      </c>
      <c r="B813" s="4">
        <v>1</v>
      </c>
      <c r="E813" s="3">
        <v>4</v>
      </c>
    </row>
    <row r="814" spans="1:5" x14ac:dyDescent="0.25">
      <c r="A814">
        <v>813</v>
      </c>
      <c r="B814" s="4">
        <v>1</v>
      </c>
      <c r="E814" s="3">
        <v>4</v>
      </c>
    </row>
    <row r="815" spans="1:5" x14ac:dyDescent="0.25">
      <c r="A815">
        <v>814</v>
      </c>
      <c r="B815" s="4">
        <v>1</v>
      </c>
      <c r="E815" s="3">
        <v>4</v>
      </c>
    </row>
    <row r="816" spans="1:5" x14ac:dyDescent="0.25">
      <c r="A816">
        <v>815</v>
      </c>
      <c r="B816" s="4">
        <v>1</v>
      </c>
      <c r="E816" s="3">
        <v>4</v>
      </c>
    </row>
    <row r="817" spans="1:5" x14ac:dyDescent="0.25">
      <c r="A817">
        <v>816</v>
      </c>
      <c r="B817" s="4">
        <v>1</v>
      </c>
      <c r="E817" s="3">
        <v>4</v>
      </c>
    </row>
    <row r="818" spans="1:5" x14ac:dyDescent="0.25">
      <c r="A818">
        <v>817</v>
      </c>
      <c r="B818" s="4">
        <v>1</v>
      </c>
      <c r="E818" s="3">
        <v>4</v>
      </c>
    </row>
    <row r="819" spans="1:5" x14ac:dyDescent="0.25">
      <c r="A819">
        <v>818</v>
      </c>
      <c r="B819" s="4">
        <v>1</v>
      </c>
      <c r="C819" s="2">
        <v>2</v>
      </c>
      <c r="E819" s="3">
        <v>4</v>
      </c>
    </row>
    <row r="820" spans="1:5" x14ac:dyDescent="0.25">
      <c r="A820">
        <v>819</v>
      </c>
      <c r="B820" s="4">
        <v>1</v>
      </c>
      <c r="C820" s="2">
        <v>2</v>
      </c>
      <c r="D820" s="5">
        <v>3</v>
      </c>
      <c r="E820" s="3">
        <v>4</v>
      </c>
    </row>
    <row r="821" spans="1:5" x14ac:dyDescent="0.25">
      <c r="A821">
        <v>820</v>
      </c>
      <c r="C821" s="2">
        <v>2</v>
      </c>
      <c r="D821" s="5">
        <v>3</v>
      </c>
    </row>
    <row r="822" spans="1:5" x14ac:dyDescent="0.25">
      <c r="A822">
        <v>821</v>
      </c>
      <c r="C822" s="2">
        <v>2</v>
      </c>
      <c r="D822" s="5">
        <v>3</v>
      </c>
    </row>
    <row r="823" spans="1:5" x14ac:dyDescent="0.25">
      <c r="A823">
        <v>822</v>
      </c>
      <c r="C823" s="2">
        <v>2</v>
      </c>
      <c r="D823" s="5">
        <v>3</v>
      </c>
    </row>
    <row r="824" spans="1:5" x14ac:dyDescent="0.25">
      <c r="A824">
        <v>823</v>
      </c>
      <c r="C824" s="2">
        <v>2</v>
      </c>
      <c r="D824" s="5">
        <v>3</v>
      </c>
    </row>
    <row r="825" spans="1:5" x14ac:dyDescent="0.25">
      <c r="A825">
        <v>824</v>
      </c>
      <c r="C825" s="2">
        <v>2</v>
      </c>
      <c r="D825" s="5">
        <v>3</v>
      </c>
    </row>
    <row r="826" spans="1:5" x14ac:dyDescent="0.25">
      <c r="A826">
        <v>825</v>
      </c>
      <c r="C826" s="2">
        <v>2</v>
      </c>
      <c r="D826" s="5">
        <v>3</v>
      </c>
    </row>
    <row r="827" spans="1:5" x14ac:dyDescent="0.25">
      <c r="A827">
        <v>826</v>
      </c>
      <c r="C827" s="2">
        <v>2</v>
      </c>
      <c r="D827" s="5">
        <v>3</v>
      </c>
    </row>
    <row r="828" spans="1:5" x14ac:dyDescent="0.25">
      <c r="A828">
        <v>827</v>
      </c>
      <c r="C828" s="2">
        <v>2</v>
      </c>
      <c r="D828" s="5">
        <v>3</v>
      </c>
    </row>
    <row r="829" spans="1:5" x14ac:dyDescent="0.25">
      <c r="A829">
        <v>828</v>
      </c>
      <c r="C829" s="2">
        <v>2</v>
      </c>
      <c r="D829" s="5">
        <v>3</v>
      </c>
    </row>
    <row r="830" spans="1:5" x14ac:dyDescent="0.25">
      <c r="A830">
        <v>829</v>
      </c>
      <c r="C830" s="2">
        <v>2</v>
      </c>
      <c r="D830" s="5">
        <v>3</v>
      </c>
    </row>
    <row r="831" spans="1:5" x14ac:dyDescent="0.25">
      <c r="A831">
        <v>830</v>
      </c>
      <c r="C831" s="2">
        <v>2</v>
      </c>
      <c r="D831" s="5">
        <v>3</v>
      </c>
    </row>
    <row r="832" spans="1:5" x14ac:dyDescent="0.25">
      <c r="A832">
        <v>831</v>
      </c>
      <c r="C832" s="2">
        <v>2</v>
      </c>
      <c r="D832" s="5">
        <v>3</v>
      </c>
      <c r="E832" s="3">
        <v>4</v>
      </c>
    </row>
    <row r="833" spans="1:5" x14ac:dyDescent="0.25">
      <c r="A833">
        <v>832</v>
      </c>
      <c r="B833" s="4">
        <v>1</v>
      </c>
      <c r="D833" s="5">
        <v>3</v>
      </c>
      <c r="E833" s="3">
        <v>4</v>
      </c>
    </row>
    <row r="834" spans="1:5" x14ac:dyDescent="0.25">
      <c r="A834">
        <v>833</v>
      </c>
      <c r="B834" s="4">
        <v>1</v>
      </c>
      <c r="E834" s="3">
        <v>4</v>
      </c>
    </row>
    <row r="835" spans="1:5" x14ac:dyDescent="0.25">
      <c r="A835">
        <v>834</v>
      </c>
      <c r="B835" s="4">
        <v>1</v>
      </c>
      <c r="E835" s="3">
        <v>4</v>
      </c>
    </row>
    <row r="836" spans="1:5" x14ac:dyDescent="0.25">
      <c r="A836">
        <v>835</v>
      </c>
      <c r="B836" s="4">
        <v>1</v>
      </c>
      <c r="E836" s="3">
        <v>4</v>
      </c>
    </row>
    <row r="837" spans="1:5" x14ac:dyDescent="0.25">
      <c r="A837">
        <v>836</v>
      </c>
      <c r="B837" s="4">
        <v>1</v>
      </c>
      <c r="E837" s="3">
        <v>4</v>
      </c>
    </row>
    <row r="838" spans="1:5" x14ac:dyDescent="0.25">
      <c r="A838">
        <v>837</v>
      </c>
      <c r="B838" s="4">
        <v>1</v>
      </c>
      <c r="E838" s="3">
        <v>4</v>
      </c>
    </row>
    <row r="839" spans="1:5" x14ac:dyDescent="0.25">
      <c r="A839">
        <v>838</v>
      </c>
      <c r="B839" s="4">
        <v>1</v>
      </c>
      <c r="E839" s="3">
        <v>4</v>
      </c>
    </row>
    <row r="840" spans="1:5" x14ac:dyDescent="0.25">
      <c r="A840">
        <v>839</v>
      </c>
      <c r="B840" s="4">
        <v>1</v>
      </c>
      <c r="E840" s="3">
        <v>4</v>
      </c>
    </row>
    <row r="841" spans="1:5" x14ac:dyDescent="0.25">
      <c r="A841">
        <v>840</v>
      </c>
      <c r="B841" s="4">
        <v>1</v>
      </c>
      <c r="E841" s="3">
        <v>4</v>
      </c>
    </row>
    <row r="842" spans="1:5" x14ac:dyDescent="0.25">
      <c r="A842">
        <v>841</v>
      </c>
      <c r="B842" s="4">
        <v>1</v>
      </c>
      <c r="E842" s="3">
        <v>4</v>
      </c>
    </row>
    <row r="843" spans="1:5" x14ac:dyDescent="0.25">
      <c r="A843">
        <v>842</v>
      </c>
      <c r="B843" s="4">
        <v>1</v>
      </c>
      <c r="E843" s="3">
        <v>4</v>
      </c>
    </row>
    <row r="844" spans="1:5" x14ac:dyDescent="0.25">
      <c r="A844">
        <v>843</v>
      </c>
      <c r="B844" s="4">
        <v>1</v>
      </c>
      <c r="E844" s="3">
        <v>4</v>
      </c>
    </row>
    <row r="845" spans="1:5" x14ac:dyDescent="0.25">
      <c r="A845">
        <v>844</v>
      </c>
      <c r="B845" s="4">
        <v>1</v>
      </c>
      <c r="C845" s="2">
        <v>2</v>
      </c>
      <c r="E845" s="3">
        <v>4</v>
      </c>
    </row>
    <row r="846" spans="1:5" x14ac:dyDescent="0.25">
      <c r="A846">
        <v>845</v>
      </c>
      <c r="B846" s="4">
        <v>1</v>
      </c>
      <c r="C846" s="2">
        <v>2</v>
      </c>
      <c r="E846" s="3">
        <v>4</v>
      </c>
    </row>
    <row r="847" spans="1:5" x14ac:dyDescent="0.25">
      <c r="A847">
        <v>846</v>
      </c>
      <c r="C847" s="2">
        <v>2</v>
      </c>
      <c r="D847" s="5">
        <v>3</v>
      </c>
    </row>
    <row r="848" spans="1:5" x14ac:dyDescent="0.25">
      <c r="A848">
        <v>847</v>
      </c>
      <c r="C848" s="2">
        <v>2</v>
      </c>
      <c r="D848" s="5">
        <v>3</v>
      </c>
    </row>
    <row r="849" spans="1:8" x14ac:dyDescent="0.25">
      <c r="A849">
        <v>848</v>
      </c>
      <c r="C849" s="2">
        <v>2</v>
      </c>
      <c r="D849" s="5">
        <v>3</v>
      </c>
    </row>
    <row r="850" spans="1:8" x14ac:dyDescent="0.25">
      <c r="A850">
        <v>849</v>
      </c>
      <c r="C850" s="2">
        <v>2</v>
      </c>
      <c r="D850" s="5">
        <v>3</v>
      </c>
    </row>
    <row r="851" spans="1:8" x14ac:dyDescent="0.25">
      <c r="A851">
        <v>850</v>
      </c>
      <c r="C851" s="2">
        <v>2</v>
      </c>
      <c r="D851" s="5">
        <v>3</v>
      </c>
    </row>
    <row r="852" spans="1:8" x14ac:dyDescent="0.25">
      <c r="A852">
        <v>851</v>
      </c>
      <c r="C852" s="2">
        <v>2</v>
      </c>
      <c r="D852" s="5">
        <v>3</v>
      </c>
    </row>
    <row r="853" spans="1:8" x14ac:dyDescent="0.25">
      <c r="A853">
        <v>852</v>
      </c>
      <c r="C853" s="2">
        <v>2</v>
      </c>
      <c r="D853" s="5">
        <v>3</v>
      </c>
    </row>
    <row r="854" spans="1:8" x14ac:dyDescent="0.25">
      <c r="A854">
        <v>853</v>
      </c>
      <c r="C854" s="2">
        <v>2</v>
      </c>
      <c r="D854" s="5">
        <v>3</v>
      </c>
    </row>
    <row r="855" spans="1:8" x14ac:dyDescent="0.25">
      <c r="A855">
        <v>854</v>
      </c>
      <c r="C855" s="2">
        <v>2</v>
      </c>
      <c r="D855" s="5">
        <v>3</v>
      </c>
    </row>
    <row r="856" spans="1:8" x14ac:dyDescent="0.25">
      <c r="A856">
        <v>855</v>
      </c>
      <c r="C856" s="2">
        <v>2</v>
      </c>
      <c r="D856" s="5">
        <v>3</v>
      </c>
    </row>
    <row r="857" spans="1:8" x14ac:dyDescent="0.25">
      <c r="A857">
        <v>856</v>
      </c>
      <c r="B857" s="4">
        <v>1</v>
      </c>
      <c r="C857" s="2">
        <v>2</v>
      </c>
      <c r="D857" s="5">
        <v>3</v>
      </c>
      <c r="H857" s="3" t="s">
        <v>233</v>
      </c>
    </row>
    <row r="858" spans="1:8" x14ac:dyDescent="0.25">
      <c r="A858">
        <v>857</v>
      </c>
      <c r="B858" s="4">
        <v>1</v>
      </c>
      <c r="D858" s="5">
        <v>3</v>
      </c>
      <c r="H858" s="3" t="s">
        <v>233</v>
      </c>
    </row>
    <row r="859" spans="1:8" x14ac:dyDescent="0.25">
      <c r="A859">
        <v>858</v>
      </c>
      <c r="B859" s="4">
        <v>1</v>
      </c>
      <c r="D859" s="5">
        <v>3</v>
      </c>
      <c r="H859" s="3" t="s">
        <v>233</v>
      </c>
    </row>
    <row r="860" spans="1:8" x14ac:dyDescent="0.25">
      <c r="A860">
        <v>859</v>
      </c>
      <c r="B860" s="4">
        <v>1</v>
      </c>
      <c r="H860" s="3" t="s">
        <v>233</v>
      </c>
    </row>
    <row r="861" spans="1:8" x14ac:dyDescent="0.25">
      <c r="A861">
        <v>860</v>
      </c>
      <c r="B861" s="4">
        <v>1</v>
      </c>
      <c r="H861" s="3" t="s">
        <v>233</v>
      </c>
    </row>
    <row r="862" spans="1:8" x14ac:dyDescent="0.25">
      <c r="A862">
        <v>861</v>
      </c>
      <c r="B862" s="4">
        <v>1</v>
      </c>
      <c r="H862" s="3" t="s">
        <v>233</v>
      </c>
    </row>
    <row r="863" spans="1:8" x14ac:dyDescent="0.25">
      <c r="A863">
        <v>862</v>
      </c>
      <c r="B863" s="4">
        <v>1</v>
      </c>
      <c r="H863" s="3" t="s">
        <v>233</v>
      </c>
    </row>
    <row r="864" spans="1:8" x14ac:dyDescent="0.25">
      <c r="A864">
        <v>863</v>
      </c>
      <c r="B864" s="4">
        <v>1</v>
      </c>
      <c r="H864" s="3" t="s">
        <v>233</v>
      </c>
    </row>
    <row r="865" spans="1:8" x14ac:dyDescent="0.25">
      <c r="A865">
        <v>864</v>
      </c>
      <c r="B865" s="4">
        <v>1</v>
      </c>
      <c r="H865" s="3" t="s">
        <v>233</v>
      </c>
    </row>
    <row r="866" spans="1:8" x14ac:dyDescent="0.25">
      <c r="A866">
        <v>865</v>
      </c>
      <c r="B866" s="4">
        <v>1</v>
      </c>
      <c r="H866" s="3" t="s">
        <v>233</v>
      </c>
    </row>
    <row r="867" spans="1:8" x14ac:dyDescent="0.25">
      <c r="A867">
        <v>866</v>
      </c>
      <c r="B867" s="4">
        <v>1</v>
      </c>
      <c r="C867" s="2">
        <v>2</v>
      </c>
      <c r="H867" s="3" t="s">
        <v>233</v>
      </c>
    </row>
    <row r="868" spans="1:8" x14ac:dyDescent="0.25">
      <c r="A868">
        <v>867</v>
      </c>
      <c r="B868" s="4">
        <v>1</v>
      </c>
      <c r="C868" s="2">
        <v>2</v>
      </c>
      <c r="H868" s="3" t="s">
        <v>233</v>
      </c>
    </row>
    <row r="869" spans="1:8" x14ac:dyDescent="0.25">
      <c r="A869">
        <v>868</v>
      </c>
      <c r="B869" s="4">
        <v>1</v>
      </c>
      <c r="C869" s="2">
        <v>2</v>
      </c>
      <c r="H869" s="3" t="s">
        <v>233</v>
      </c>
    </row>
    <row r="870" spans="1:8" x14ac:dyDescent="0.25">
      <c r="A870">
        <v>869</v>
      </c>
      <c r="C870" s="2">
        <v>2</v>
      </c>
      <c r="G870" s="5" t="s">
        <v>234</v>
      </c>
    </row>
    <row r="871" spans="1:8" x14ac:dyDescent="0.25">
      <c r="A871">
        <v>870</v>
      </c>
      <c r="C871" s="2">
        <v>2</v>
      </c>
      <c r="G871" s="5" t="s">
        <v>234</v>
      </c>
    </row>
    <row r="872" spans="1:8" x14ac:dyDescent="0.25">
      <c r="A872">
        <v>871</v>
      </c>
      <c r="C872" s="2">
        <v>2</v>
      </c>
      <c r="G872" s="5" t="s">
        <v>234</v>
      </c>
    </row>
    <row r="873" spans="1:8" x14ac:dyDescent="0.25">
      <c r="A873">
        <v>872</v>
      </c>
      <c r="C873" s="2">
        <v>2</v>
      </c>
      <c r="G873" s="5" t="s">
        <v>234</v>
      </c>
    </row>
    <row r="874" spans="1:8" x14ac:dyDescent="0.25">
      <c r="A874">
        <v>873</v>
      </c>
      <c r="C874" s="2">
        <v>2</v>
      </c>
      <c r="G874" s="5" t="s">
        <v>234</v>
      </c>
    </row>
    <row r="875" spans="1:8" x14ac:dyDescent="0.25">
      <c r="A875">
        <v>874</v>
      </c>
      <c r="C875" s="2">
        <v>2</v>
      </c>
      <c r="G875" s="5" t="s">
        <v>234</v>
      </c>
    </row>
    <row r="876" spans="1:8" x14ac:dyDescent="0.25">
      <c r="A876">
        <v>875</v>
      </c>
      <c r="C876" s="2">
        <v>2</v>
      </c>
      <c r="G876" s="5" t="s">
        <v>234</v>
      </c>
    </row>
    <row r="877" spans="1:8" x14ac:dyDescent="0.25">
      <c r="A877">
        <v>876</v>
      </c>
      <c r="C877" s="2">
        <v>2</v>
      </c>
      <c r="G877" s="5" t="s">
        <v>234</v>
      </c>
    </row>
    <row r="878" spans="1:8" x14ac:dyDescent="0.25">
      <c r="A878">
        <v>877</v>
      </c>
      <c r="C878" s="2">
        <v>2</v>
      </c>
      <c r="G878" s="5" t="s">
        <v>234</v>
      </c>
    </row>
    <row r="879" spans="1:8" x14ac:dyDescent="0.25">
      <c r="A879">
        <v>878</v>
      </c>
      <c r="C879" s="2">
        <v>2</v>
      </c>
      <c r="G879" s="5" t="s">
        <v>234</v>
      </c>
    </row>
    <row r="880" spans="1:8" x14ac:dyDescent="0.25">
      <c r="A880">
        <v>879</v>
      </c>
      <c r="B880" s="4">
        <v>1</v>
      </c>
      <c r="C880" s="2">
        <v>2</v>
      </c>
      <c r="G880" s="5" t="s">
        <v>234</v>
      </c>
    </row>
    <row r="881" spans="1:8" x14ac:dyDescent="0.25">
      <c r="A881">
        <v>880</v>
      </c>
      <c r="B881" s="4">
        <v>1</v>
      </c>
    </row>
    <row r="882" spans="1:8" x14ac:dyDescent="0.25">
      <c r="A882">
        <v>881</v>
      </c>
      <c r="B882" s="4">
        <v>1</v>
      </c>
      <c r="H882" s="3" t="s">
        <v>233</v>
      </c>
    </row>
    <row r="883" spans="1:8" x14ac:dyDescent="0.25">
      <c r="A883">
        <v>882</v>
      </c>
      <c r="B883" s="4">
        <v>1</v>
      </c>
      <c r="H883" s="3" t="s">
        <v>233</v>
      </c>
    </row>
    <row r="884" spans="1:8" x14ac:dyDescent="0.25">
      <c r="A884">
        <v>883</v>
      </c>
      <c r="B884" s="4">
        <v>1</v>
      </c>
      <c r="H884" s="3" t="s">
        <v>233</v>
      </c>
    </row>
    <row r="885" spans="1:8" x14ac:dyDescent="0.25">
      <c r="A885">
        <v>884</v>
      </c>
      <c r="B885" s="4">
        <v>1</v>
      </c>
      <c r="H885" s="3" t="s">
        <v>233</v>
      </c>
    </row>
    <row r="886" spans="1:8" x14ac:dyDescent="0.25">
      <c r="A886">
        <v>885</v>
      </c>
      <c r="B886" s="4">
        <v>1</v>
      </c>
      <c r="H886" s="3" t="s">
        <v>233</v>
      </c>
    </row>
    <row r="887" spans="1:8" x14ac:dyDescent="0.25">
      <c r="A887">
        <v>886</v>
      </c>
      <c r="B887" s="4">
        <v>1</v>
      </c>
      <c r="H887" s="3" t="s">
        <v>233</v>
      </c>
    </row>
    <row r="888" spans="1:8" x14ac:dyDescent="0.25">
      <c r="A888">
        <v>887</v>
      </c>
      <c r="B888" s="4">
        <v>1</v>
      </c>
      <c r="H888" s="3" t="s">
        <v>233</v>
      </c>
    </row>
    <row r="889" spans="1:8" x14ac:dyDescent="0.25">
      <c r="A889">
        <v>888</v>
      </c>
      <c r="B889" s="4">
        <v>1</v>
      </c>
      <c r="H889" s="3" t="s">
        <v>233</v>
      </c>
    </row>
    <row r="890" spans="1:8" x14ac:dyDescent="0.25">
      <c r="A890">
        <v>889</v>
      </c>
      <c r="B890" s="4">
        <v>1</v>
      </c>
      <c r="C890" s="2">
        <v>2</v>
      </c>
      <c r="H890" s="3" t="s">
        <v>233</v>
      </c>
    </row>
    <row r="891" spans="1:8" x14ac:dyDescent="0.25">
      <c r="A891">
        <v>890</v>
      </c>
      <c r="B891" s="4">
        <v>1</v>
      </c>
      <c r="C891" s="2">
        <v>2</v>
      </c>
      <c r="H891" s="3" t="s">
        <v>233</v>
      </c>
    </row>
    <row r="892" spans="1:8" x14ac:dyDescent="0.25">
      <c r="A892">
        <v>891</v>
      </c>
      <c r="B892" s="4">
        <v>1</v>
      </c>
      <c r="C892" s="2">
        <v>2</v>
      </c>
      <c r="G892" s="5" t="s">
        <v>234</v>
      </c>
      <c r="H892" s="3" t="s">
        <v>233</v>
      </c>
    </row>
    <row r="893" spans="1:8" x14ac:dyDescent="0.25">
      <c r="A893">
        <v>892</v>
      </c>
      <c r="B893" s="4">
        <v>1</v>
      </c>
      <c r="C893" s="2">
        <v>2</v>
      </c>
      <c r="G893" s="5" t="s">
        <v>234</v>
      </c>
      <c r="H893" s="3" t="s">
        <v>233</v>
      </c>
    </row>
    <row r="894" spans="1:8" x14ac:dyDescent="0.25">
      <c r="A894">
        <v>893</v>
      </c>
      <c r="C894" s="2">
        <v>2</v>
      </c>
      <c r="G894" s="5" t="s">
        <v>234</v>
      </c>
    </row>
    <row r="895" spans="1:8" x14ac:dyDescent="0.25">
      <c r="A895">
        <v>894</v>
      </c>
      <c r="C895" s="2">
        <v>2</v>
      </c>
      <c r="G895" s="5" t="s">
        <v>234</v>
      </c>
    </row>
    <row r="896" spans="1:8" x14ac:dyDescent="0.25">
      <c r="A896">
        <v>895</v>
      </c>
      <c r="C896" s="2">
        <v>2</v>
      </c>
      <c r="G896" s="5" t="s">
        <v>234</v>
      </c>
    </row>
    <row r="897" spans="1:8" x14ac:dyDescent="0.25">
      <c r="A897">
        <v>896</v>
      </c>
      <c r="C897" s="2">
        <v>2</v>
      </c>
      <c r="G897" s="5" t="s">
        <v>234</v>
      </c>
    </row>
    <row r="898" spans="1:8" x14ac:dyDescent="0.25">
      <c r="A898">
        <v>897</v>
      </c>
      <c r="C898" s="2">
        <v>2</v>
      </c>
      <c r="G898" s="5" t="s">
        <v>234</v>
      </c>
    </row>
    <row r="899" spans="1:8" x14ac:dyDescent="0.25">
      <c r="A899">
        <v>898</v>
      </c>
      <c r="C899" s="2">
        <v>2</v>
      </c>
      <c r="G899" s="5" t="s">
        <v>234</v>
      </c>
    </row>
    <row r="900" spans="1:8" x14ac:dyDescent="0.25">
      <c r="A900">
        <v>899</v>
      </c>
      <c r="C900" s="2">
        <v>2</v>
      </c>
      <c r="G900" s="5" t="s">
        <v>234</v>
      </c>
    </row>
    <row r="901" spans="1:8" x14ac:dyDescent="0.25">
      <c r="A901">
        <v>900</v>
      </c>
      <c r="C901" s="2">
        <v>2</v>
      </c>
      <c r="G901" s="5" t="s">
        <v>234</v>
      </c>
    </row>
    <row r="902" spans="1:8" x14ac:dyDescent="0.25">
      <c r="A902">
        <v>901</v>
      </c>
      <c r="B902" s="4">
        <v>1</v>
      </c>
      <c r="C902" s="2">
        <v>2</v>
      </c>
      <c r="G902" s="5" t="s">
        <v>234</v>
      </c>
    </row>
    <row r="903" spans="1:8" x14ac:dyDescent="0.25">
      <c r="A903">
        <v>902</v>
      </c>
      <c r="B903" s="4">
        <v>1</v>
      </c>
      <c r="C903" s="2">
        <v>2</v>
      </c>
      <c r="G903" s="5" t="s">
        <v>234</v>
      </c>
    </row>
    <row r="904" spans="1:8" x14ac:dyDescent="0.25">
      <c r="A904">
        <v>903</v>
      </c>
      <c r="B904" s="4">
        <v>1</v>
      </c>
      <c r="C904" s="2">
        <v>2</v>
      </c>
      <c r="G904" s="5" t="s">
        <v>234</v>
      </c>
    </row>
    <row r="905" spans="1:8" x14ac:dyDescent="0.25">
      <c r="A905">
        <v>904</v>
      </c>
      <c r="B905" s="4">
        <v>1</v>
      </c>
      <c r="C905" s="2">
        <v>2</v>
      </c>
      <c r="G905" s="5" t="s">
        <v>234</v>
      </c>
      <c r="H905" s="3" t="s">
        <v>233</v>
      </c>
    </row>
    <row r="906" spans="1:8" x14ac:dyDescent="0.25">
      <c r="A906">
        <v>905</v>
      </c>
      <c r="B906" s="4">
        <v>1</v>
      </c>
      <c r="H906" s="3" t="s">
        <v>233</v>
      </c>
    </row>
    <row r="907" spans="1:8" x14ac:dyDescent="0.25">
      <c r="A907">
        <v>906</v>
      </c>
      <c r="B907" s="4">
        <v>1</v>
      </c>
      <c r="H907" s="3" t="s">
        <v>233</v>
      </c>
    </row>
    <row r="908" spans="1:8" x14ac:dyDescent="0.25">
      <c r="A908">
        <v>907</v>
      </c>
      <c r="B908" s="4">
        <v>1</v>
      </c>
      <c r="H908" s="3" t="s">
        <v>233</v>
      </c>
    </row>
    <row r="909" spans="1:8" x14ac:dyDescent="0.25">
      <c r="A909">
        <v>908</v>
      </c>
      <c r="B909" s="4">
        <v>1</v>
      </c>
      <c r="H909" s="3" t="s">
        <v>233</v>
      </c>
    </row>
    <row r="910" spans="1:8" x14ac:dyDescent="0.25">
      <c r="A910">
        <v>909</v>
      </c>
      <c r="B910" s="4">
        <v>1</v>
      </c>
      <c r="H910" s="3" t="s">
        <v>233</v>
      </c>
    </row>
    <row r="911" spans="1:8" x14ac:dyDescent="0.25">
      <c r="A911">
        <v>910</v>
      </c>
      <c r="B911" s="4">
        <v>1</v>
      </c>
      <c r="H911" s="3" t="s">
        <v>233</v>
      </c>
    </row>
    <row r="912" spans="1:8" x14ac:dyDescent="0.25">
      <c r="A912">
        <v>911</v>
      </c>
      <c r="B912" s="4">
        <v>1</v>
      </c>
      <c r="H912" s="3" t="s">
        <v>233</v>
      </c>
    </row>
    <row r="913" spans="1:8" x14ac:dyDescent="0.25">
      <c r="A913">
        <v>912</v>
      </c>
      <c r="B913" s="4">
        <v>1</v>
      </c>
      <c r="C913" s="2">
        <v>2</v>
      </c>
      <c r="H913" s="3" t="s">
        <v>233</v>
      </c>
    </row>
    <row r="914" spans="1:8" x14ac:dyDescent="0.25">
      <c r="A914">
        <v>913</v>
      </c>
      <c r="B914" s="4">
        <v>1</v>
      </c>
      <c r="C914" s="2">
        <v>2</v>
      </c>
      <c r="H914" s="3" t="s">
        <v>233</v>
      </c>
    </row>
    <row r="915" spans="1:8" x14ac:dyDescent="0.25">
      <c r="A915">
        <v>914</v>
      </c>
      <c r="B915" s="4">
        <v>1</v>
      </c>
      <c r="C915" s="2">
        <v>2</v>
      </c>
      <c r="H915" s="3" t="s">
        <v>233</v>
      </c>
    </row>
    <row r="916" spans="1:8" x14ac:dyDescent="0.25">
      <c r="A916">
        <v>915</v>
      </c>
      <c r="B916" s="4">
        <v>1</v>
      </c>
      <c r="C916" s="2">
        <v>2</v>
      </c>
      <c r="H916" s="3" t="s">
        <v>233</v>
      </c>
    </row>
    <row r="917" spans="1:8" x14ac:dyDescent="0.25">
      <c r="A917">
        <v>916</v>
      </c>
      <c r="B917" s="4">
        <v>1</v>
      </c>
      <c r="C917" s="2">
        <v>2</v>
      </c>
      <c r="D917" s="5">
        <v>3</v>
      </c>
      <c r="H917" s="3" t="s">
        <v>233</v>
      </c>
    </row>
    <row r="918" spans="1:8" x14ac:dyDescent="0.25">
      <c r="A918">
        <v>917</v>
      </c>
      <c r="C918" s="2">
        <v>2</v>
      </c>
      <c r="D918" s="5">
        <v>3</v>
      </c>
      <c r="H918" s="3" t="s">
        <v>233</v>
      </c>
    </row>
    <row r="919" spans="1:8" x14ac:dyDescent="0.25">
      <c r="A919">
        <v>918</v>
      </c>
      <c r="C919" s="2">
        <v>2</v>
      </c>
      <c r="D919" s="5">
        <v>3</v>
      </c>
    </row>
    <row r="920" spans="1:8" x14ac:dyDescent="0.25">
      <c r="A920">
        <v>919</v>
      </c>
      <c r="C920" s="2">
        <v>2</v>
      </c>
      <c r="D920" s="5">
        <v>3</v>
      </c>
    </row>
    <row r="921" spans="1:8" x14ac:dyDescent="0.25">
      <c r="A921">
        <v>920</v>
      </c>
      <c r="C921" s="2">
        <v>2</v>
      </c>
      <c r="D921" s="5">
        <v>3</v>
      </c>
    </row>
    <row r="922" spans="1:8" x14ac:dyDescent="0.25">
      <c r="A922">
        <v>921</v>
      </c>
      <c r="C922" s="2">
        <v>2</v>
      </c>
      <c r="D922" s="5">
        <v>3</v>
      </c>
    </row>
    <row r="923" spans="1:8" x14ac:dyDescent="0.25">
      <c r="A923">
        <v>922</v>
      </c>
      <c r="C923" s="2">
        <v>2</v>
      </c>
      <c r="D923" s="5">
        <v>3</v>
      </c>
    </row>
    <row r="924" spans="1:8" x14ac:dyDescent="0.25">
      <c r="A924">
        <v>923</v>
      </c>
      <c r="C924" s="2">
        <v>2</v>
      </c>
      <c r="D924" s="5">
        <v>3</v>
      </c>
    </row>
    <row r="925" spans="1:8" x14ac:dyDescent="0.25">
      <c r="A925">
        <v>924</v>
      </c>
      <c r="C925" s="2">
        <v>2</v>
      </c>
      <c r="D925" s="5">
        <v>3</v>
      </c>
    </row>
    <row r="926" spans="1:8" x14ac:dyDescent="0.25">
      <c r="A926">
        <v>925</v>
      </c>
      <c r="C926" s="2">
        <v>2</v>
      </c>
      <c r="D926" s="5">
        <v>3</v>
      </c>
    </row>
    <row r="927" spans="1:8" x14ac:dyDescent="0.25">
      <c r="A927">
        <v>926</v>
      </c>
      <c r="C927" s="2">
        <v>2</v>
      </c>
      <c r="D927" s="5">
        <v>3</v>
      </c>
    </row>
    <row r="928" spans="1:8" x14ac:dyDescent="0.25">
      <c r="A928">
        <v>927</v>
      </c>
      <c r="B928" s="4">
        <v>1</v>
      </c>
      <c r="C928" s="2">
        <v>2</v>
      </c>
      <c r="D928" s="5">
        <v>3</v>
      </c>
    </row>
    <row r="929" spans="1:5" x14ac:dyDescent="0.25">
      <c r="A929">
        <v>928</v>
      </c>
      <c r="B929" s="4">
        <v>1</v>
      </c>
      <c r="C929" s="2">
        <v>2</v>
      </c>
      <c r="D929" s="5">
        <v>3</v>
      </c>
    </row>
    <row r="930" spans="1:5" x14ac:dyDescent="0.25">
      <c r="A930">
        <v>929</v>
      </c>
      <c r="B930" s="4">
        <v>1</v>
      </c>
      <c r="C930" s="2">
        <v>2</v>
      </c>
      <c r="D930" s="5">
        <v>3</v>
      </c>
    </row>
    <row r="931" spans="1:5" x14ac:dyDescent="0.25">
      <c r="A931">
        <v>930</v>
      </c>
      <c r="B931" s="4">
        <v>1</v>
      </c>
      <c r="E931" s="3">
        <v>4</v>
      </c>
    </row>
    <row r="932" spans="1:5" x14ac:dyDescent="0.25">
      <c r="A932">
        <v>931</v>
      </c>
      <c r="B932" s="4">
        <v>1</v>
      </c>
      <c r="E932" s="3">
        <v>4</v>
      </c>
    </row>
    <row r="933" spans="1:5" x14ac:dyDescent="0.25">
      <c r="A933">
        <v>932</v>
      </c>
      <c r="B933" s="4">
        <v>1</v>
      </c>
      <c r="E933" s="3">
        <v>4</v>
      </c>
    </row>
    <row r="934" spans="1:5" x14ac:dyDescent="0.25">
      <c r="A934">
        <v>933</v>
      </c>
      <c r="B934" s="4">
        <v>1</v>
      </c>
      <c r="E934" s="3">
        <v>4</v>
      </c>
    </row>
    <row r="935" spans="1:5" x14ac:dyDescent="0.25">
      <c r="A935">
        <v>934</v>
      </c>
      <c r="B935" s="4">
        <v>1</v>
      </c>
      <c r="E935" s="3">
        <v>4</v>
      </c>
    </row>
    <row r="936" spans="1:5" x14ac:dyDescent="0.25">
      <c r="A936">
        <v>935</v>
      </c>
      <c r="B936" s="4">
        <v>1</v>
      </c>
      <c r="E936" s="3">
        <v>4</v>
      </c>
    </row>
    <row r="937" spans="1:5" x14ac:dyDescent="0.25">
      <c r="A937">
        <v>936</v>
      </c>
      <c r="B937" s="4">
        <v>1</v>
      </c>
      <c r="E937" s="3">
        <v>4</v>
      </c>
    </row>
    <row r="938" spans="1:5" x14ac:dyDescent="0.25">
      <c r="A938">
        <v>937</v>
      </c>
      <c r="B938" s="4">
        <v>1</v>
      </c>
      <c r="E938" s="3">
        <v>4</v>
      </c>
    </row>
    <row r="939" spans="1:5" x14ac:dyDescent="0.25">
      <c r="A939">
        <v>938</v>
      </c>
      <c r="B939" s="4">
        <v>1</v>
      </c>
      <c r="E939" s="3">
        <v>4</v>
      </c>
    </row>
    <row r="940" spans="1:5" x14ac:dyDescent="0.25">
      <c r="A940">
        <v>939</v>
      </c>
      <c r="B940" s="4">
        <v>1</v>
      </c>
      <c r="E940" s="3">
        <v>4</v>
      </c>
    </row>
    <row r="941" spans="1:5" x14ac:dyDescent="0.25">
      <c r="A941">
        <v>940</v>
      </c>
      <c r="C941" s="2">
        <v>2</v>
      </c>
      <c r="E941" s="3">
        <v>4</v>
      </c>
    </row>
    <row r="942" spans="1:5" x14ac:dyDescent="0.25">
      <c r="A942">
        <v>941</v>
      </c>
      <c r="C942" s="2">
        <v>2</v>
      </c>
      <c r="E942" s="3">
        <v>4</v>
      </c>
    </row>
    <row r="943" spans="1:5" x14ac:dyDescent="0.25">
      <c r="A943">
        <v>942</v>
      </c>
      <c r="C943" s="2">
        <v>2</v>
      </c>
      <c r="D943" s="5">
        <v>3</v>
      </c>
      <c r="E943" s="3">
        <v>4</v>
      </c>
    </row>
    <row r="944" spans="1:5" x14ac:dyDescent="0.25">
      <c r="A944">
        <v>943</v>
      </c>
      <c r="C944" s="2">
        <v>2</v>
      </c>
      <c r="D944" s="5">
        <v>3</v>
      </c>
    </row>
    <row r="945" spans="1:5" x14ac:dyDescent="0.25">
      <c r="A945">
        <v>944</v>
      </c>
      <c r="C945" s="2">
        <v>2</v>
      </c>
      <c r="D945" s="5">
        <v>3</v>
      </c>
    </row>
    <row r="946" spans="1:5" x14ac:dyDescent="0.25">
      <c r="A946">
        <v>945</v>
      </c>
      <c r="C946" s="2">
        <v>2</v>
      </c>
      <c r="D946" s="5">
        <v>3</v>
      </c>
    </row>
    <row r="947" spans="1:5" x14ac:dyDescent="0.25">
      <c r="A947">
        <v>946</v>
      </c>
      <c r="C947" s="2">
        <v>2</v>
      </c>
      <c r="D947" s="5">
        <v>3</v>
      </c>
    </row>
    <row r="948" spans="1:5" x14ac:dyDescent="0.25">
      <c r="A948">
        <v>947</v>
      </c>
      <c r="C948" s="2">
        <v>2</v>
      </c>
      <c r="D948" s="5">
        <v>3</v>
      </c>
    </row>
    <row r="949" spans="1:5" x14ac:dyDescent="0.25">
      <c r="A949">
        <v>948</v>
      </c>
      <c r="C949" s="2">
        <v>2</v>
      </c>
      <c r="D949" s="5">
        <v>3</v>
      </c>
    </row>
    <row r="950" spans="1:5" x14ac:dyDescent="0.25">
      <c r="A950">
        <v>949</v>
      </c>
      <c r="C950" s="2">
        <v>2</v>
      </c>
      <c r="D950" s="5">
        <v>3</v>
      </c>
    </row>
    <row r="951" spans="1:5" x14ac:dyDescent="0.25">
      <c r="A951">
        <v>950</v>
      </c>
      <c r="C951" s="2">
        <v>2</v>
      </c>
      <c r="D951" s="5">
        <v>3</v>
      </c>
    </row>
    <row r="952" spans="1:5" x14ac:dyDescent="0.25">
      <c r="A952">
        <v>951</v>
      </c>
      <c r="B952" s="4">
        <v>1</v>
      </c>
      <c r="C952" s="2">
        <v>2</v>
      </c>
      <c r="D952" s="5">
        <v>3</v>
      </c>
    </row>
    <row r="953" spans="1:5" x14ac:dyDescent="0.25">
      <c r="A953">
        <v>952</v>
      </c>
      <c r="B953" s="4">
        <v>1</v>
      </c>
      <c r="C953" s="2">
        <v>2</v>
      </c>
      <c r="D953" s="5">
        <v>3</v>
      </c>
    </row>
    <row r="954" spans="1:5" x14ac:dyDescent="0.25">
      <c r="A954">
        <v>953</v>
      </c>
      <c r="B954" s="4">
        <v>1</v>
      </c>
      <c r="D954" s="5">
        <v>3</v>
      </c>
    </row>
    <row r="955" spans="1:5" x14ac:dyDescent="0.25">
      <c r="A955">
        <v>954</v>
      </c>
      <c r="B955" s="4">
        <v>1</v>
      </c>
      <c r="D955" s="5">
        <v>3</v>
      </c>
    </row>
    <row r="956" spans="1:5" x14ac:dyDescent="0.25">
      <c r="A956">
        <v>955</v>
      </c>
      <c r="B956" s="4">
        <v>1</v>
      </c>
    </row>
    <row r="957" spans="1:5" x14ac:dyDescent="0.25">
      <c r="A957">
        <v>956</v>
      </c>
      <c r="B957" s="4">
        <v>1</v>
      </c>
      <c r="E957" s="3">
        <v>4</v>
      </c>
    </row>
    <row r="958" spans="1:5" x14ac:dyDescent="0.25">
      <c r="A958">
        <v>957</v>
      </c>
      <c r="B958" s="4">
        <v>1</v>
      </c>
      <c r="E958" s="3">
        <v>4</v>
      </c>
    </row>
    <row r="959" spans="1:5" x14ac:dyDescent="0.25">
      <c r="A959">
        <v>958</v>
      </c>
      <c r="B959" s="4">
        <v>1</v>
      </c>
      <c r="E959" s="3">
        <v>4</v>
      </c>
    </row>
    <row r="960" spans="1:5" x14ac:dyDescent="0.25">
      <c r="A960">
        <v>959</v>
      </c>
      <c r="B960" s="4">
        <v>1</v>
      </c>
      <c r="E960" s="3">
        <v>4</v>
      </c>
    </row>
    <row r="961" spans="1:5" x14ac:dyDescent="0.25">
      <c r="A961">
        <v>960</v>
      </c>
      <c r="B961" s="4">
        <v>1</v>
      </c>
      <c r="E961" s="3">
        <v>4</v>
      </c>
    </row>
    <row r="962" spans="1:5" x14ac:dyDescent="0.25">
      <c r="A962">
        <v>961</v>
      </c>
      <c r="B962" s="4">
        <v>1</v>
      </c>
      <c r="E962" s="3">
        <v>4</v>
      </c>
    </row>
    <row r="963" spans="1:5" x14ac:dyDescent="0.25">
      <c r="A963">
        <v>962</v>
      </c>
      <c r="B963" s="4">
        <v>1</v>
      </c>
      <c r="C963" s="2">
        <v>2</v>
      </c>
      <c r="E963" s="3">
        <v>4</v>
      </c>
    </row>
    <row r="964" spans="1:5" x14ac:dyDescent="0.25">
      <c r="A964">
        <v>963</v>
      </c>
      <c r="C964" s="2">
        <v>2</v>
      </c>
      <c r="E964" s="3">
        <v>4</v>
      </c>
    </row>
    <row r="965" spans="1:5" x14ac:dyDescent="0.25">
      <c r="A965">
        <v>964</v>
      </c>
      <c r="C965" s="2">
        <v>2</v>
      </c>
      <c r="E965" s="3">
        <v>4</v>
      </c>
    </row>
    <row r="966" spans="1:5" x14ac:dyDescent="0.25">
      <c r="A966">
        <v>965</v>
      </c>
      <c r="C966" s="2">
        <v>2</v>
      </c>
      <c r="E966" s="3">
        <v>4</v>
      </c>
    </row>
    <row r="967" spans="1:5" x14ac:dyDescent="0.25">
      <c r="A967">
        <v>966</v>
      </c>
      <c r="C967" s="2">
        <v>2</v>
      </c>
      <c r="D967" s="5">
        <v>3</v>
      </c>
      <c r="E967" s="3">
        <v>4</v>
      </c>
    </row>
    <row r="968" spans="1:5" x14ac:dyDescent="0.25">
      <c r="A968">
        <v>967</v>
      </c>
      <c r="C968" s="2">
        <v>2</v>
      </c>
      <c r="D968" s="5">
        <v>3</v>
      </c>
      <c r="E968" s="3">
        <v>4</v>
      </c>
    </row>
    <row r="969" spans="1:5" x14ac:dyDescent="0.25">
      <c r="A969">
        <v>968</v>
      </c>
      <c r="C969" s="2">
        <v>2</v>
      </c>
      <c r="D969" s="5">
        <v>3</v>
      </c>
    </row>
    <row r="970" spans="1:5" x14ac:dyDescent="0.25">
      <c r="A970">
        <v>969</v>
      </c>
      <c r="C970" s="2">
        <v>2</v>
      </c>
      <c r="D970" s="5">
        <v>3</v>
      </c>
    </row>
    <row r="971" spans="1:5" x14ac:dyDescent="0.25">
      <c r="A971">
        <v>970</v>
      </c>
      <c r="C971" s="2">
        <v>2</v>
      </c>
      <c r="D971" s="5">
        <v>3</v>
      </c>
    </row>
    <row r="972" spans="1:5" x14ac:dyDescent="0.25">
      <c r="A972">
        <v>971</v>
      </c>
      <c r="C972" s="2">
        <v>2</v>
      </c>
      <c r="D972" s="5">
        <v>3</v>
      </c>
    </row>
    <row r="973" spans="1:5" x14ac:dyDescent="0.25">
      <c r="A973">
        <v>972</v>
      </c>
      <c r="C973" s="2">
        <v>2</v>
      </c>
      <c r="D973" s="5">
        <v>3</v>
      </c>
    </row>
    <row r="974" spans="1:5" x14ac:dyDescent="0.25">
      <c r="A974">
        <v>973</v>
      </c>
      <c r="B974" s="4">
        <v>1</v>
      </c>
      <c r="C974" s="2">
        <v>2</v>
      </c>
      <c r="D974" s="5">
        <v>3</v>
      </c>
    </row>
    <row r="975" spans="1:5" x14ac:dyDescent="0.25">
      <c r="A975">
        <v>974</v>
      </c>
      <c r="B975" s="4">
        <v>1</v>
      </c>
      <c r="D975" s="5">
        <v>3</v>
      </c>
    </row>
    <row r="976" spans="1:5" x14ac:dyDescent="0.25">
      <c r="A976">
        <v>975</v>
      </c>
      <c r="B976" s="4">
        <v>1</v>
      </c>
      <c r="D976" s="5">
        <v>3</v>
      </c>
    </row>
    <row r="977" spans="1:5" x14ac:dyDescent="0.25">
      <c r="A977">
        <v>976</v>
      </c>
      <c r="B977" s="4">
        <v>1</v>
      </c>
      <c r="D977" s="5">
        <v>3</v>
      </c>
    </row>
    <row r="978" spans="1:5" x14ac:dyDescent="0.25">
      <c r="A978">
        <v>977</v>
      </c>
      <c r="B978" s="4">
        <v>1</v>
      </c>
      <c r="D978" s="5">
        <v>3</v>
      </c>
    </row>
    <row r="979" spans="1:5" x14ac:dyDescent="0.25">
      <c r="A979">
        <v>978</v>
      </c>
      <c r="B979" s="4">
        <v>1</v>
      </c>
    </row>
    <row r="980" spans="1:5" x14ac:dyDescent="0.25">
      <c r="A980">
        <v>979</v>
      </c>
      <c r="B980" s="4">
        <v>1</v>
      </c>
      <c r="E980" s="3">
        <v>4</v>
      </c>
    </row>
    <row r="981" spans="1:5" x14ac:dyDescent="0.25">
      <c r="A981">
        <v>980</v>
      </c>
      <c r="B981" s="4">
        <v>1</v>
      </c>
      <c r="E981" s="3">
        <v>4</v>
      </c>
    </row>
    <row r="982" spans="1:5" x14ac:dyDescent="0.25">
      <c r="A982">
        <v>981</v>
      </c>
      <c r="B982" s="4">
        <v>1</v>
      </c>
      <c r="E982" s="3">
        <v>4</v>
      </c>
    </row>
    <row r="983" spans="1:5" x14ac:dyDescent="0.25">
      <c r="A983">
        <v>982</v>
      </c>
      <c r="B983" s="4">
        <v>1</v>
      </c>
      <c r="E983" s="3">
        <v>4</v>
      </c>
    </row>
    <row r="984" spans="1:5" x14ac:dyDescent="0.25">
      <c r="A984">
        <v>983</v>
      </c>
      <c r="B984" s="4">
        <v>1</v>
      </c>
      <c r="E984" s="3">
        <v>4</v>
      </c>
    </row>
    <row r="985" spans="1:5" x14ac:dyDescent="0.25">
      <c r="A985">
        <v>984</v>
      </c>
      <c r="C985" s="2">
        <v>2</v>
      </c>
      <c r="E985" s="3">
        <v>4</v>
      </c>
    </row>
    <row r="986" spans="1:5" x14ac:dyDescent="0.25">
      <c r="A986">
        <v>985</v>
      </c>
      <c r="C986" s="2">
        <v>2</v>
      </c>
      <c r="E986" s="3">
        <v>4</v>
      </c>
    </row>
    <row r="987" spans="1:5" x14ac:dyDescent="0.25">
      <c r="A987">
        <v>986</v>
      </c>
      <c r="C987" s="2">
        <v>2</v>
      </c>
      <c r="E987" s="3">
        <v>4</v>
      </c>
    </row>
    <row r="988" spans="1:5" x14ac:dyDescent="0.25">
      <c r="A988">
        <v>987</v>
      </c>
      <c r="C988" s="2">
        <v>2</v>
      </c>
      <c r="E988" s="3">
        <v>4</v>
      </c>
    </row>
    <row r="989" spans="1:5" x14ac:dyDescent="0.25">
      <c r="A989">
        <v>988</v>
      </c>
      <c r="C989" s="2">
        <v>2</v>
      </c>
      <c r="E989" s="3">
        <v>4</v>
      </c>
    </row>
    <row r="990" spans="1:5" x14ac:dyDescent="0.25">
      <c r="A990">
        <v>989</v>
      </c>
      <c r="C990" s="2">
        <v>2</v>
      </c>
      <c r="D990" s="5">
        <v>3</v>
      </c>
      <c r="E990" s="3">
        <v>4</v>
      </c>
    </row>
    <row r="991" spans="1:5" x14ac:dyDescent="0.25">
      <c r="A991">
        <v>990</v>
      </c>
      <c r="C991" s="2">
        <v>2</v>
      </c>
      <c r="D991" s="5">
        <v>3</v>
      </c>
      <c r="E991" s="3">
        <v>4</v>
      </c>
    </row>
    <row r="992" spans="1:5" x14ac:dyDescent="0.25">
      <c r="A992">
        <v>991</v>
      </c>
      <c r="C992" s="2">
        <v>2</v>
      </c>
      <c r="D992" s="5">
        <v>3</v>
      </c>
      <c r="E992" s="3">
        <v>4</v>
      </c>
    </row>
    <row r="993" spans="1:5" x14ac:dyDescent="0.25">
      <c r="A993">
        <v>992</v>
      </c>
      <c r="C993" s="2">
        <v>2</v>
      </c>
      <c r="D993" s="5">
        <v>3</v>
      </c>
    </row>
    <row r="994" spans="1:5" x14ac:dyDescent="0.25">
      <c r="A994">
        <v>993</v>
      </c>
      <c r="C994" s="2">
        <v>2</v>
      </c>
      <c r="D994" s="5">
        <v>3</v>
      </c>
    </row>
    <row r="995" spans="1:5" x14ac:dyDescent="0.25">
      <c r="A995">
        <v>994</v>
      </c>
      <c r="B995" s="4">
        <v>1</v>
      </c>
      <c r="C995" s="2">
        <v>2</v>
      </c>
      <c r="D995" s="5">
        <v>3</v>
      </c>
    </row>
    <row r="996" spans="1:5" x14ac:dyDescent="0.25">
      <c r="A996">
        <v>995</v>
      </c>
      <c r="B996" s="4">
        <v>1</v>
      </c>
      <c r="C996" s="2">
        <v>2</v>
      </c>
      <c r="D996" s="5">
        <v>3</v>
      </c>
    </row>
    <row r="997" spans="1:5" x14ac:dyDescent="0.25">
      <c r="A997">
        <v>996</v>
      </c>
      <c r="B997" s="4">
        <v>1</v>
      </c>
      <c r="D997" s="5">
        <v>3</v>
      </c>
    </row>
    <row r="998" spans="1:5" x14ac:dyDescent="0.25">
      <c r="A998">
        <v>997</v>
      </c>
      <c r="B998" s="4">
        <v>1</v>
      </c>
      <c r="D998" s="5">
        <v>3</v>
      </c>
    </row>
    <row r="999" spans="1:5" x14ac:dyDescent="0.25">
      <c r="A999">
        <v>998</v>
      </c>
      <c r="B999" s="4">
        <v>1</v>
      </c>
      <c r="D999" s="5">
        <v>3</v>
      </c>
    </row>
    <row r="1000" spans="1:5" x14ac:dyDescent="0.25">
      <c r="A1000">
        <v>999</v>
      </c>
      <c r="B1000" s="4">
        <v>1</v>
      </c>
      <c r="D1000" s="5">
        <v>3</v>
      </c>
    </row>
    <row r="1001" spans="1:5" x14ac:dyDescent="0.25">
      <c r="A1001">
        <v>1000</v>
      </c>
      <c r="B1001" s="4">
        <v>1</v>
      </c>
      <c r="D1001" s="5">
        <v>3</v>
      </c>
    </row>
    <row r="1002" spans="1:5" x14ac:dyDescent="0.25">
      <c r="A1002">
        <v>1001</v>
      </c>
      <c r="B1002" s="4">
        <v>1</v>
      </c>
      <c r="D1002" s="5">
        <v>3</v>
      </c>
    </row>
    <row r="1003" spans="1:5" x14ac:dyDescent="0.25">
      <c r="A1003">
        <v>1002</v>
      </c>
      <c r="B1003" s="4">
        <v>1</v>
      </c>
      <c r="D1003" s="5">
        <v>3</v>
      </c>
      <c r="E1003" s="3">
        <v>4</v>
      </c>
    </row>
    <row r="1004" spans="1:5" x14ac:dyDescent="0.25">
      <c r="A1004">
        <v>1003</v>
      </c>
      <c r="B1004" s="4">
        <v>1</v>
      </c>
      <c r="E1004" s="3">
        <v>4</v>
      </c>
    </row>
    <row r="1005" spans="1:5" x14ac:dyDescent="0.25">
      <c r="A1005">
        <v>1004</v>
      </c>
      <c r="B1005" s="4">
        <v>1</v>
      </c>
      <c r="E1005" s="3">
        <v>4</v>
      </c>
    </row>
    <row r="1006" spans="1:5" x14ac:dyDescent="0.25">
      <c r="A1006">
        <v>1005</v>
      </c>
      <c r="B1006" s="4">
        <v>1</v>
      </c>
      <c r="E1006" s="3">
        <v>4</v>
      </c>
    </row>
    <row r="1007" spans="1:5" x14ac:dyDescent="0.25">
      <c r="A1007">
        <v>1006</v>
      </c>
      <c r="B1007" s="4">
        <v>1</v>
      </c>
      <c r="C1007" s="2">
        <v>2</v>
      </c>
      <c r="E1007" s="3">
        <v>4</v>
      </c>
    </row>
    <row r="1008" spans="1:5" x14ac:dyDescent="0.25">
      <c r="A1008">
        <v>1007</v>
      </c>
      <c r="C1008" s="2">
        <v>2</v>
      </c>
      <c r="E1008" s="3">
        <v>4</v>
      </c>
    </row>
    <row r="1009" spans="1:5" x14ac:dyDescent="0.25">
      <c r="A1009">
        <v>1008</v>
      </c>
      <c r="C1009" s="2">
        <v>2</v>
      </c>
      <c r="E1009" s="3">
        <v>4</v>
      </c>
    </row>
    <row r="1010" spans="1:5" x14ac:dyDescent="0.25">
      <c r="A1010">
        <v>1009</v>
      </c>
      <c r="C1010" s="2">
        <v>2</v>
      </c>
      <c r="E1010" s="3">
        <v>4</v>
      </c>
    </row>
    <row r="1011" spans="1:5" x14ac:dyDescent="0.25">
      <c r="A1011">
        <v>1010</v>
      </c>
      <c r="C1011" s="2">
        <v>2</v>
      </c>
      <c r="E1011" s="3">
        <v>4</v>
      </c>
    </row>
    <row r="1012" spans="1:5" x14ac:dyDescent="0.25">
      <c r="A1012">
        <v>1011</v>
      </c>
      <c r="C1012" s="2">
        <v>2</v>
      </c>
      <c r="E1012" s="3">
        <v>4</v>
      </c>
    </row>
    <row r="1013" spans="1:5" x14ac:dyDescent="0.25">
      <c r="A1013">
        <v>1012</v>
      </c>
      <c r="C1013" s="2">
        <v>2</v>
      </c>
      <c r="D1013" s="5">
        <v>3</v>
      </c>
      <c r="E1013" s="3">
        <v>4</v>
      </c>
    </row>
    <row r="1014" spans="1:5" x14ac:dyDescent="0.25">
      <c r="A1014">
        <v>1013</v>
      </c>
      <c r="C1014" s="2">
        <v>2</v>
      </c>
      <c r="D1014" s="5">
        <v>3</v>
      </c>
      <c r="E1014" s="3">
        <v>4</v>
      </c>
    </row>
    <row r="1015" spans="1:5" x14ac:dyDescent="0.25">
      <c r="A1015">
        <v>1014</v>
      </c>
      <c r="C1015" s="2">
        <v>2</v>
      </c>
      <c r="D1015" s="5">
        <v>3</v>
      </c>
      <c r="E1015" s="3">
        <v>4</v>
      </c>
    </row>
    <row r="1016" spans="1:5" x14ac:dyDescent="0.25">
      <c r="A1016">
        <v>1015</v>
      </c>
      <c r="C1016" s="2">
        <v>2</v>
      </c>
      <c r="D1016" s="5">
        <v>3</v>
      </c>
    </row>
    <row r="1017" spans="1:5" x14ac:dyDescent="0.25">
      <c r="A1017">
        <v>1016</v>
      </c>
      <c r="C1017" s="2">
        <v>2</v>
      </c>
      <c r="D1017" s="5">
        <v>3</v>
      </c>
    </row>
    <row r="1018" spans="1:5" x14ac:dyDescent="0.25">
      <c r="A1018">
        <v>1017</v>
      </c>
      <c r="B1018" s="4">
        <v>1</v>
      </c>
      <c r="C1018" s="2">
        <v>2</v>
      </c>
      <c r="D1018" s="5">
        <v>3</v>
      </c>
    </row>
    <row r="1019" spans="1:5" x14ac:dyDescent="0.25">
      <c r="A1019">
        <v>1018</v>
      </c>
      <c r="B1019" s="4">
        <v>1</v>
      </c>
      <c r="C1019" s="2">
        <v>2</v>
      </c>
      <c r="D1019" s="5">
        <v>3</v>
      </c>
    </row>
    <row r="1020" spans="1:5" x14ac:dyDescent="0.25">
      <c r="A1020">
        <v>1019</v>
      </c>
      <c r="B1020" s="4">
        <v>1</v>
      </c>
      <c r="D1020" s="5">
        <v>3</v>
      </c>
    </row>
    <row r="1021" spans="1:5" x14ac:dyDescent="0.25">
      <c r="A1021">
        <v>1020</v>
      </c>
      <c r="B1021" s="4">
        <v>1</v>
      </c>
      <c r="D1021" s="5">
        <v>3</v>
      </c>
    </row>
    <row r="1022" spans="1:5" x14ac:dyDescent="0.25">
      <c r="A1022">
        <v>1021</v>
      </c>
      <c r="B1022" s="4">
        <v>1</v>
      </c>
      <c r="D1022" s="5">
        <v>3</v>
      </c>
    </row>
    <row r="1023" spans="1:5" x14ac:dyDescent="0.25">
      <c r="A1023">
        <v>1022</v>
      </c>
      <c r="B1023" s="4">
        <v>1</v>
      </c>
      <c r="D1023" s="5">
        <v>3</v>
      </c>
    </row>
    <row r="1024" spans="1:5" x14ac:dyDescent="0.25">
      <c r="A1024">
        <v>1023</v>
      </c>
      <c r="B1024" s="4">
        <v>1</v>
      </c>
      <c r="D1024" s="5">
        <v>3</v>
      </c>
    </row>
    <row r="1025" spans="1:5" x14ac:dyDescent="0.25">
      <c r="A1025">
        <v>1024</v>
      </c>
      <c r="B1025" s="4">
        <v>1</v>
      </c>
      <c r="D1025" s="5">
        <v>3</v>
      </c>
    </row>
    <row r="1026" spans="1:5" x14ac:dyDescent="0.25">
      <c r="A1026">
        <v>1025</v>
      </c>
      <c r="B1026" s="4">
        <v>1</v>
      </c>
      <c r="D1026" s="5">
        <v>3</v>
      </c>
    </row>
    <row r="1027" spans="1:5" x14ac:dyDescent="0.25">
      <c r="A1027">
        <v>1026</v>
      </c>
      <c r="B1027" s="4">
        <v>1</v>
      </c>
      <c r="E1027" s="3">
        <v>4</v>
      </c>
    </row>
    <row r="1028" spans="1:5" x14ac:dyDescent="0.25">
      <c r="A1028">
        <v>1027</v>
      </c>
      <c r="B1028" s="4">
        <v>1</v>
      </c>
      <c r="E1028" s="3">
        <v>4</v>
      </c>
    </row>
    <row r="1029" spans="1:5" x14ac:dyDescent="0.25">
      <c r="A1029">
        <v>1028</v>
      </c>
      <c r="B1029" s="4">
        <v>1</v>
      </c>
      <c r="E1029" s="3">
        <v>4</v>
      </c>
    </row>
    <row r="1030" spans="1:5" x14ac:dyDescent="0.25">
      <c r="A1030">
        <v>1029</v>
      </c>
      <c r="C1030" s="2">
        <v>2</v>
      </c>
      <c r="E1030" s="3">
        <v>4</v>
      </c>
    </row>
    <row r="1031" spans="1:5" x14ac:dyDescent="0.25">
      <c r="A1031">
        <v>1030</v>
      </c>
      <c r="C1031" s="2">
        <v>2</v>
      </c>
      <c r="E1031" s="3">
        <v>4</v>
      </c>
    </row>
    <row r="1032" spans="1:5" x14ac:dyDescent="0.25">
      <c r="A1032">
        <v>1031</v>
      </c>
      <c r="C1032" s="2">
        <v>2</v>
      </c>
      <c r="E1032" s="3">
        <v>4</v>
      </c>
    </row>
    <row r="1033" spans="1:5" x14ac:dyDescent="0.25">
      <c r="A1033">
        <v>1032</v>
      </c>
      <c r="C1033" s="2">
        <v>2</v>
      </c>
      <c r="E1033" s="3">
        <v>4</v>
      </c>
    </row>
    <row r="1034" spans="1:5" x14ac:dyDescent="0.25">
      <c r="A1034">
        <v>1033</v>
      </c>
      <c r="C1034" s="2">
        <v>2</v>
      </c>
      <c r="E1034" s="3">
        <v>4</v>
      </c>
    </row>
    <row r="1035" spans="1:5" x14ac:dyDescent="0.25">
      <c r="A1035">
        <v>1034</v>
      </c>
      <c r="C1035" s="2">
        <v>2</v>
      </c>
      <c r="E1035" s="3">
        <v>4</v>
      </c>
    </row>
    <row r="1036" spans="1:5" x14ac:dyDescent="0.25">
      <c r="A1036">
        <v>1035</v>
      </c>
      <c r="C1036" s="2">
        <v>2</v>
      </c>
      <c r="D1036" s="5">
        <v>3</v>
      </c>
      <c r="E1036" s="3">
        <v>4</v>
      </c>
    </row>
    <row r="1037" spans="1:5" x14ac:dyDescent="0.25">
      <c r="A1037">
        <v>1036</v>
      </c>
      <c r="C1037" s="2">
        <v>2</v>
      </c>
      <c r="D1037" s="5">
        <v>3</v>
      </c>
      <c r="E1037" s="3">
        <v>4</v>
      </c>
    </row>
    <row r="1038" spans="1:5" x14ac:dyDescent="0.25">
      <c r="A1038">
        <v>1037</v>
      </c>
      <c r="C1038" s="2">
        <v>2</v>
      </c>
      <c r="D1038" s="5">
        <v>3</v>
      </c>
      <c r="E1038" s="3">
        <v>4</v>
      </c>
    </row>
    <row r="1039" spans="1:5" x14ac:dyDescent="0.25">
      <c r="A1039">
        <v>1038</v>
      </c>
      <c r="C1039" s="2">
        <v>2</v>
      </c>
      <c r="D1039" s="5">
        <v>3</v>
      </c>
    </row>
    <row r="1040" spans="1:5" x14ac:dyDescent="0.25">
      <c r="A1040">
        <v>1039</v>
      </c>
      <c r="C1040" s="2">
        <v>2</v>
      </c>
      <c r="D1040" s="5">
        <v>3</v>
      </c>
    </row>
    <row r="1041" spans="1:5" x14ac:dyDescent="0.25">
      <c r="A1041">
        <v>1040</v>
      </c>
      <c r="B1041" s="4">
        <v>1</v>
      </c>
      <c r="C1041" s="2">
        <v>2</v>
      </c>
      <c r="D1041" s="5">
        <v>3</v>
      </c>
    </row>
    <row r="1042" spans="1:5" x14ac:dyDescent="0.25">
      <c r="A1042">
        <v>1041</v>
      </c>
      <c r="B1042" s="4">
        <v>1</v>
      </c>
      <c r="D1042" s="5">
        <v>3</v>
      </c>
    </row>
    <row r="1043" spans="1:5" x14ac:dyDescent="0.25">
      <c r="A1043">
        <v>1042</v>
      </c>
      <c r="B1043" s="4">
        <v>1</v>
      </c>
      <c r="D1043" s="5">
        <v>3</v>
      </c>
    </row>
    <row r="1044" spans="1:5" x14ac:dyDescent="0.25">
      <c r="A1044">
        <v>1043</v>
      </c>
      <c r="B1044" s="4">
        <v>1</v>
      </c>
      <c r="D1044" s="5">
        <v>3</v>
      </c>
    </row>
    <row r="1045" spans="1:5" x14ac:dyDescent="0.25">
      <c r="A1045">
        <v>1044</v>
      </c>
      <c r="B1045" s="4">
        <v>1</v>
      </c>
      <c r="D1045" s="5">
        <v>3</v>
      </c>
    </row>
    <row r="1046" spans="1:5" x14ac:dyDescent="0.25">
      <c r="A1046">
        <v>1045</v>
      </c>
      <c r="B1046" s="4">
        <v>1</v>
      </c>
      <c r="D1046" s="5">
        <v>3</v>
      </c>
    </row>
    <row r="1047" spans="1:5" x14ac:dyDescent="0.25">
      <c r="A1047">
        <v>1046</v>
      </c>
      <c r="B1047" s="4">
        <v>1</v>
      </c>
      <c r="D1047" s="5">
        <v>3</v>
      </c>
    </row>
    <row r="1048" spans="1:5" x14ac:dyDescent="0.25">
      <c r="A1048">
        <v>1047</v>
      </c>
      <c r="B1048" s="4">
        <v>1</v>
      </c>
    </row>
    <row r="1049" spans="1:5" x14ac:dyDescent="0.25">
      <c r="A1049">
        <v>1048</v>
      </c>
      <c r="B1049" s="4">
        <v>1</v>
      </c>
      <c r="E1049" s="3">
        <v>4</v>
      </c>
    </row>
    <row r="1050" spans="1:5" x14ac:dyDescent="0.25">
      <c r="A1050">
        <v>1049</v>
      </c>
      <c r="B1050" s="4">
        <v>1</v>
      </c>
      <c r="E1050" s="3">
        <v>4</v>
      </c>
    </row>
    <row r="1051" spans="1:5" x14ac:dyDescent="0.25">
      <c r="A1051">
        <v>1050</v>
      </c>
      <c r="B1051" s="4">
        <v>1</v>
      </c>
      <c r="E1051" s="3">
        <v>4</v>
      </c>
    </row>
    <row r="1052" spans="1:5" x14ac:dyDescent="0.25">
      <c r="A1052">
        <v>1051</v>
      </c>
      <c r="B1052" s="4">
        <v>1</v>
      </c>
      <c r="E1052" s="3">
        <v>4</v>
      </c>
    </row>
    <row r="1053" spans="1:5" x14ac:dyDescent="0.25">
      <c r="A1053">
        <v>1052</v>
      </c>
      <c r="C1053" s="2">
        <v>2</v>
      </c>
      <c r="E1053" s="3">
        <v>4</v>
      </c>
    </row>
    <row r="1054" spans="1:5" x14ac:dyDescent="0.25">
      <c r="A1054">
        <v>1053</v>
      </c>
      <c r="C1054" s="2">
        <v>2</v>
      </c>
      <c r="E1054" s="3">
        <v>4</v>
      </c>
    </row>
    <row r="1055" spans="1:5" x14ac:dyDescent="0.25">
      <c r="A1055">
        <v>1054</v>
      </c>
      <c r="C1055" s="2">
        <v>2</v>
      </c>
      <c r="E1055" s="3">
        <v>4</v>
      </c>
    </row>
    <row r="1056" spans="1:5" x14ac:dyDescent="0.25">
      <c r="A1056">
        <v>1055</v>
      </c>
      <c r="C1056" s="2">
        <v>2</v>
      </c>
      <c r="E1056" s="3">
        <v>4</v>
      </c>
    </row>
    <row r="1057" spans="1:5" x14ac:dyDescent="0.25">
      <c r="A1057">
        <v>1056</v>
      </c>
      <c r="C1057" s="2">
        <v>2</v>
      </c>
      <c r="E1057" s="3">
        <v>4</v>
      </c>
    </row>
    <row r="1058" spans="1:5" x14ac:dyDescent="0.25">
      <c r="A1058">
        <v>1057</v>
      </c>
      <c r="C1058" s="2">
        <v>2</v>
      </c>
      <c r="D1058" s="5">
        <v>3</v>
      </c>
      <c r="E1058" s="3">
        <v>4</v>
      </c>
    </row>
    <row r="1059" spans="1:5" x14ac:dyDescent="0.25">
      <c r="A1059">
        <v>1058</v>
      </c>
      <c r="C1059" s="2">
        <v>2</v>
      </c>
      <c r="D1059" s="5">
        <v>3</v>
      </c>
      <c r="E1059" s="3">
        <v>4</v>
      </c>
    </row>
    <row r="1060" spans="1:5" x14ac:dyDescent="0.25">
      <c r="A1060">
        <v>1059</v>
      </c>
      <c r="C1060" s="2">
        <v>2</v>
      </c>
      <c r="D1060" s="5">
        <v>3</v>
      </c>
      <c r="E1060" s="3">
        <v>4</v>
      </c>
    </row>
    <row r="1061" spans="1:5" x14ac:dyDescent="0.25">
      <c r="A1061">
        <v>1060</v>
      </c>
      <c r="C1061" s="2">
        <v>2</v>
      </c>
      <c r="D1061" s="5">
        <v>3</v>
      </c>
    </row>
    <row r="1062" spans="1:5" x14ac:dyDescent="0.25">
      <c r="A1062">
        <v>1061</v>
      </c>
      <c r="C1062" s="2">
        <v>2</v>
      </c>
      <c r="D1062" s="5">
        <v>3</v>
      </c>
    </row>
    <row r="1063" spans="1:5" x14ac:dyDescent="0.25">
      <c r="A1063">
        <v>1062</v>
      </c>
      <c r="C1063" s="2">
        <v>2</v>
      </c>
      <c r="D1063" s="5">
        <v>3</v>
      </c>
    </row>
    <row r="1064" spans="1:5" x14ac:dyDescent="0.25">
      <c r="A1064">
        <v>1063</v>
      </c>
      <c r="B1064" s="4">
        <v>1</v>
      </c>
      <c r="C1064" s="2">
        <v>2</v>
      </c>
      <c r="D1064" s="5">
        <v>3</v>
      </c>
    </row>
    <row r="1065" spans="1:5" x14ac:dyDescent="0.25">
      <c r="A1065">
        <v>1064</v>
      </c>
      <c r="B1065" s="4">
        <v>1</v>
      </c>
      <c r="D1065" s="5">
        <v>3</v>
      </c>
    </row>
    <row r="1066" spans="1:5" x14ac:dyDescent="0.25">
      <c r="A1066">
        <v>1065</v>
      </c>
      <c r="B1066" s="4">
        <v>1</v>
      </c>
      <c r="D1066" s="5">
        <v>3</v>
      </c>
    </row>
    <row r="1067" spans="1:5" x14ac:dyDescent="0.25">
      <c r="A1067">
        <v>1066</v>
      </c>
      <c r="B1067" s="4">
        <v>1</v>
      </c>
      <c r="D1067" s="5">
        <v>3</v>
      </c>
    </row>
    <row r="1068" spans="1:5" x14ac:dyDescent="0.25">
      <c r="A1068">
        <v>1067</v>
      </c>
      <c r="B1068" s="4">
        <v>1</v>
      </c>
      <c r="D1068" s="5">
        <v>3</v>
      </c>
    </row>
    <row r="1069" spans="1:5" x14ac:dyDescent="0.25">
      <c r="A1069">
        <v>1068</v>
      </c>
      <c r="B1069" s="4">
        <v>1</v>
      </c>
      <c r="D1069" s="5">
        <v>3</v>
      </c>
    </row>
    <row r="1070" spans="1:5" x14ac:dyDescent="0.25">
      <c r="A1070">
        <v>1069</v>
      </c>
      <c r="B1070" s="4">
        <v>1</v>
      </c>
      <c r="D1070" s="5">
        <v>3</v>
      </c>
    </row>
    <row r="1071" spans="1:5" x14ac:dyDescent="0.25">
      <c r="A1071">
        <v>1070</v>
      </c>
      <c r="B1071" s="4">
        <v>1</v>
      </c>
      <c r="D1071" s="5">
        <v>3</v>
      </c>
      <c r="E1071" s="3">
        <v>4</v>
      </c>
    </row>
    <row r="1072" spans="1:5" x14ac:dyDescent="0.25">
      <c r="A1072">
        <v>1071</v>
      </c>
      <c r="B1072" s="4">
        <v>1</v>
      </c>
      <c r="E1072" s="3">
        <v>4</v>
      </c>
    </row>
    <row r="1073" spans="1:5" x14ac:dyDescent="0.25">
      <c r="A1073">
        <v>1072</v>
      </c>
      <c r="B1073" s="4">
        <v>1</v>
      </c>
      <c r="E1073" s="3">
        <v>4</v>
      </c>
    </row>
    <row r="1074" spans="1:5" x14ac:dyDescent="0.25">
      <c r="A1074">
        <v>1073</v>
      </c>
      <c r="B1074" s="4">
        <v>1</v>
      </c>
      <c r="E1074" s="3">
        <v>4</v>
      </c>
    </row>
    <row r="1075" spans="1:5" x14ac:dyDescent="0.25">
      <c r="A1075">
        <v>1074</v>
      </c>
      <c r="B1075" s="4">
        <v>1</v>
      </c>
      <c r="E1075" s="3">
        <v>4</v>
      </c>
    </row>
    <row r="1076" spans="1:5" x14ac:dyDescent="0.25">
      <c r="A1076">
        <v>1075</v>
      </c>
      <c r="C1076" s="2">
        <v>2</v>
      </c>
      <c r="E1076" s="3">
        <v>4</v>
      </c>
    </row>
    <row r="1077" spans="1:5" x14ac:dyDescent="0.25">
      <c r="A1077">
        <v>1076</v>
      </c>
      <c r="C1077" s="2">
        <v>2</v>
      </c>
      <c r="E1077" s="3">
        <v>4</v>
      </c>
    </row>
    <row r="1078" spans="1:5" x14ac:dyDescent="0.25">
      <c r="A1078">
        <v>1077</v>
      </c>
      <c r="C1078" s="2">
        <v>2</v>
      </c>
      <c r="E1078" s="3">
        <v>4</v>
      </c>
    </row>
    <row r="1079" spans="1:5" x14ac:dyDescent="0.25">
      <c r="A1079">
        <v>1078</v>
      </c>
      <c r="C1079" s="2">
        <v>2</v>
      </c>
      <c r="E1079" s="3">
        <v>4</v>
      </c>
    </row>
    <row r="1080" spans="1:5" x14ac:dyDescent="0.25">
      <c r="A1080">
        <v>1079</v>
      </c>
      <c r="C1080" s="2">
        <v>2</v>
      </c>
      <c r="E1080" s="3">
        <v>4</v>
      </c>
    </row>
    <row r="1081" spans="1:5" x14ac:dyDescent="0.25">
      <c r="A1081">
        <v>1080</v>
      </c>
      <c r="C1081" s="2">
        <v>2</v>
      </c>
      <c r="E1081" s="3">
        <v>4</v>
      </c>
    </row>
    <row r="1082" spans="1:5" x14ac:dyDescent="0.25">
      <c r="A1082">
        <v>1081</v>
      </c>
      <c r="C1082" s="2">
        <v>2</v>
      </c>
      <c r="E1082" s="3">
        <v>4</v>
      </c>
    </row>
    <row r="1083" spans="1:5" x14ac:dyDescent="0.25">
      <c r="A1083">
        <v>1082</v>
      </c>
      <c r="C1083" s="2">
        <v>2</v>
      </c>
      <c r="D1083" s="5">
        <v>3</v>
      </c>
      <c r="E1083" s="3">
        <v>4</v>
      </c>
    </row>
    <row r="1084" spans="1:5" x14ac:dyDescent="0.25">
      <c r="A1084">
        <v>1083</v>
      </c>
      <c r="C1084" s="2">
        <v>2</v>
      </c>
      <c r="D1084" s="5">
        <v>3</v>
      </c>
      <c r="E1084" s="3">
        <v>4</v>
      </c>
    </row>
    <row r="1085" spans="1:5" x14ac:dyDescent="0.25">
      <c r="A1085">
        <v>1084</v>
      </c>
      <c r="C1085" s="2">
        <v>2</v>
      </c>
      <c r="D1085" s="5">
        <v>3</v>
      </c>
    </row>
    <row r="1086" spans="1:5" x14ac:dyDescent="0.25">
      <c r="A1086">
        <v>1085</v>
      </c>
      <c r="C1086" s="2">
        <v>2</v>
      </c>
      <c r="D1086" s="5">
        <v>3</v>
      </c>
    </row>
    <row r="1087" spans="1:5" x14ac:dyDescent="0.25">
      <c r="A1087">
        <v>1086</v>
      </c>
      <c r="B1087" s="4">
        <v>1</v>
      </c>
      <c r="C1087" s="2">
        <v>2</v>
      </c>
      <c r="D1087" s="5">
        <v>3</v>
      </c>
    </row>
    <row r="1088" spans="1:5" x14ac:dyDescent="0.25">
      <c r="A1088">
        <v>1087</v>
      </c>
      <c r="B1088" s="4">
        <v>1</v>
      </c>
      <c r="D1088" s="5">
        <v>3</v>
      </c>
    </row>
    <row r="1089" spans="1:6" x14ac:dyDescent="0.25">
      <c r="A1089">
        <v>1088</v>
      </c>
      <c r="B1089" s="4">
        <v>1</v>
      </c>
      <c r="D1089" s="5">
        <v>3</v>
      </c>
    </row>
    <row r="1090" spans="1:6" x14ac:dyDescent="0.25">
      <c r="A1090">
        <v>1089</v>
      </c>
      <c r="B1090" s="4">
        <v>1</v>
      </c>
      <c r="D1090" s="5">
        <v>3</v>
      </c>
    </row>
    <row r="1091" spans="1:6" x14ac:dyDescent="0.25">
      <c r="A1091">
        <v>1090</v>
      </c>
      <c r="B1091" s="4">
        <v>1</v>
      </c>
      <c r="D1091" s="5">
        <v>3</v>
      </c>
    </row>
    <row r="1092" spans="1:6" x14ac:dyDescent="0.25">
      <c r="A1092">
        <v>1091</v>
      </c>
      <c r="B1092" s="4">
        <v>1</v>
      </c>
      <c r="D1092" s="5">
        <v>3</v>
      </c>
    </row>
    <row r="1093" spans="1:6" x14ac:dyDescent="0.25">
      <c r="A1093">
        <v>1092</v>
      </c>
      <c r="B1093" s="4">
        <v>1</v>
      </c>
      <c r="D1093" s="5">
        <v>3</v>
      </c>
    </row>
    <row r="1094" spans="1:6" x14ac:dyDescent="0.25">
      <c r="A1094">
        <v>1093</v>
      </c>
      <c r="B1094" s="4">
        <v>1</v>
      </c>
      <c r="D1094" s="5">
        <v>3</v>
      </c>
    </row>
    <row r="1095" spans="1:6" x14ac:dyDescent="0.25">
      <c r="A1095">
        <v>1094</v>
      </c>
      <c r="B1095" s="4">
        <v>1</v>
      </c>
      <c r="D1095" s="5">
        <v>3</v>
      </c>
    </row>
    <row r="1096" spans="1:6" x14ac:dyDescent="0.25">
      <c r="A1096">
        <v>1095</v>
      </c>
      <c r="B1096" s="4">
        <v>1</v>
      </c>
      <c r="D1096" s="5">
        <v>3</v>
      </c>
      <c r="E1096" s="3">
        <v>4</v>
      </c>
    </row>
    <row r="1097" spans="1:6" x14ac:dyDescent="0.25">
      <c r="A1097">
        <v>1096</v>
      </c>
      <c r="B1097" s="4">
        <v>1</v>
      </c>
      <c r="E1097" s="3">
        <v>4</v>
      </c>
    </row>
    <row r="1098" spans="1:6" x14ac:dyDescent="0.25">
      <c r="A1098">
        <v>1097</v>
      </c>
      <c r="B1098" s="4">
        <v>1</v>
      </c>
      <c r="C1098" s="2">
        <v>2</v>
      </c>
      <c r="E1098" s="3">
        <v>4</v>
      </c>
    </row>
    <row r="1099" spans="1:6" x14ac:dyDescent="0.25">
      <c r="A1099">
        <v>1098</v>
      </c>
      <c r="B1099" s="4">
        <v>1</v>
      </c>
      <c r="C1099" s="2">
        <v>2</v>
      </c>
      <c r="E1099" s="3">
        <v>4</v>
      </c>
    </row>
    <row r="1100" spans="1:6" x14ac:dyDescent="0.25">
      <c r="A1100">
        <v>1099</v>
      </c>
      <c r="B1100" s="4">
        <v>1</v>
      </c>
      <c r="C1100" s="2">
        <v>2</v>
      </c>
      <c r="E1100" s="3">
        <v>4</v>
      </c>
    </row>
    <row r="1101" spans="1:6" x14ac:dyDescent="0.25">
      <c r="A1101">
        <v>1100</v>
      </c>
      <c r="C1101" s="2">
        <v>2</v>
      </c>
      <c r="E1101" s="3">
        <v>4</v>
      </c>
    </row>
    <row r="1102" spans="1:6" x14ac:dyDescent="0.25">
      <c r="A1102">
        <v>1101</v>
      </c>
      <c r="C1102" s="2">
        <v>2</v>
      </c>
      <c r="E1102" s="3">
        <v>4</v>
      </c>
      <c r="F1102" t="s">
        <v>22</v>
      </c>
    </row>
    <row r="1103" spans="1:6" x14ac:dyDescent="0.25">
      <c r="A1103">
        <v>1201</v>
      </c>
    </row>
    <row r="1104" spans="1:6" x14ac:dyDescent="0.25">
      <c r="A1104">
        <v>1202</v>
      </c>
    </row>
    <row r="1105" spans="1:6" x14ac:dyDescent="0.25">
      <c r="A1105">
        <v>1203</v>
      </c>
      <c r="F1105" t="s">
        <v>22</v>
      </c>
    </row>
    <row r="1106" spans="1:6" x14ac:dyDescent="0.25">
      <c r="A1106">
        <v>1204</v>
      </c>
      <c r="B1106" s="4">
        <v>1</v>
      </c>
    </row>
    <row r="1107" spans="1:6" x14ac:dyDescent="0.25">
      <c r="A1107">
        <v>1205</v>
      </c>
      <c r="B1107" s="4">
        <v>1</v>
      </c>
    </row>
    <row r="1108" spans="1:6" x14ac:dyDescent="0.25">
      <c r="A1108">
        <v>1206</v>
      </c>
      <c r="B1108" s="4">
        <v>1</v>
      </c>
    </row>
    <row r="1109" spans="1:6" x14ac:dyDescent="0.25">
      <c r="A1109">
        <v>1207</v>
      </c>
      <c r="B1109" s="4">
        <v>1</v>
      </c>
    </row>
    <row r="1110" spans="1:6" x14ac:dyDescent="0.25">
      <c r="A1110">
        <v>1208</v>
      </c>
      <c r="B1110" s="4">
        <v>1</v>
      </c>
    </row>
    <row r="1111" spans="1:6" x14ac:dyDescent="0.25">
      <c r="A1111">
        <v>1209</v>
      </c>
      <c r="B1111" s="4">
        <v>1</v>
      </c>
    </row>
    <row r="1112" spans="1:6" x14ac:dyDescent="0.25">
      <c r="A1112">
        <v>1210</v>
      </c>
      <c r="B1112" s="4">
        <v>1</v>
      </c>
    </row>
    <row r="1113" spans="1:6" x14ac:dyDescent="0.25">
      <c r="A1113">
        <v>1211</v>
      </c>
      <c r="B1113" s="4">
        <v>1</v>
      </c>
    </row>
    <row r="1114" spans="1:6" x14ac:dyDescent="0.25">
      <c r="A1114">
        <v>1212</v>
      </c>
      <c r="B1114" s="4">
        <v>1</v>
      </c>
      <c r="E1114" s="3">
        <v>4</v>
      </c>
    </row>
    <row r="1115" spans="1:6" x14ac:dyDescent="0.25">
      <c r="A1115">
        <v>1213</v>
      </c>
      <c r="B1115" s="4">
        <v>1</v>
      </c>
      <c r="E1115" s="3">
        <v>4</v>
      </c>
    </row>
    <row r="1116" spans="1:6" x14ac:dyDescent="0.25">
      <c r="A1116">
        <v>1214</v>
      </c>
      <c r="B1116" s="4">
        <v>1</v>
      </c>
      <c r="E1116" s="3">
        <v>4</v>
      </c>
    </row>
    <row r="1117" spans="1:6" x14ac:dyDescent="0.25">
      <c r="A1117">
        <v>1215</v>
      </c>
      <c r="B1117" s="4">
        <v>1</v>
      </c>
      <c r="E1117" s="3">
        <v>4</v>
      </c>
    </row>
    <row r="1118" spans="1:6" x14ac:dyDescent="0.25">
      <c r="A1118">
        <v>1216</v>
      </c>
      <c r="B1118" s="4">
        <v>1</v>
      </c>
      <c r="E1118" s="3">
        <v>4</v>
      </c>
    </row>
    <row r="1119" spans="1:6" x14ac:dyDescent="0.25">
      <c r="A1119">
        <v>1217</v>
      </c>
      <c r="B1119" s="4">
        <v>1</v>
      </c>
      <c r="E1119" s="3">
        <v>4</v>
      </c>
    </row>
    <row r="1120" spans="1:6" x14ac:dyDescent="0.25">
      <c r="A1120">
        <v>1218</v>
      </c>
      <c r="B1120" s="4">
        <v>1</v>
      </c>
      <c r="E1120" s="3">
        <v>4</v>
      </c>
    </row>
    <row r="1121" spans="1:5" x14ac:dyDescent="0.25">
      <c r="A1121">
        <v>1219</v>
      </c>
      <c r="B1121" s="4">
        <v>1</v>
      </c>
      <c r="E1121" s="3">
        <v>4</v>
      </c>
    </row>
    <row r="1122" spans="1:5" x14ac:dyDescent="0.25">
      <c r="A1122">
        <v>1220</v>
      </c>
      <c r="B1122" s="4">
        <v>1</v>
      </c>
      <c r="E1122" s="3">
        <v>4</v>
      </c>
    </row>
    <row r="1123" spans="1:5" x14ac:dyDescent="0.25">
      <c r="A1123">
        <v>1221</v>
      </c>
      <c r="B1123" s="4">
        <v>1</v>
      </c>
      <c r="E1123" s="3">
        <v>4</v>
      </c>
    </row>
    <row r="1124" spans="1:5" x14ac:dyDescent="0.25">
      <c r="A1124">
        <v>1222</v>
      </c>
      <c r="B1124" s="4">
        <v>1</v>
      </c>
      <c r="E1124" s="3">
        <v>4</v>
      </c>
    </row>
    <row r="1125" spans="1:5" x14ac:dyDescent="0.25">
      <c r="A1125">
        <v>1223</v>
      </c>
      <c r="B1125" s="4">
        <v>1</v>
      </c>
      <c r="E1125" s="3">
        <v>4</v>
      </c>
    </row>
    <row r="1126" spans="1:5" x14ac:dyDescent="0.25">
      <c r="A1126">
        <v>1224</v>
      </c>
      <c r="B1126" s="4">
        <v>1</v>
      </c>
      <c r="E1126" s="3">
        <v>4</v>
      </c>
    </row>
    <row r="1127" spans="1:5" x14ac:dyDescent="0.25">
      <c r="A1127">
        <v>1225</v>
      </c>
      <c r="B1127" s="4">
        <v>1</v>
      </c>
      <c r="D1127" s="5">
        <v>3</v>
      </c>
      <c r="E1127" s="3">
        <v>4</v>
      </c>
    </row>
    <row r="1128" spans="1:5" x14ac:dyDescent="0.25">
      <c r="A1128">
        <v>1226</v>
      </c>
      <c r="B1128" s="4">
        <v>1</v>
      </c>
      <c r="C1128" s="2">
        <v>2</v>
      </c>
      <c r="D1128" s="5">
        <v>3</v>
      </c>
      <c r="E1128" s="3">
        <v>4</v>
      </c>
    </row>
    <row r="1129" spans="1:5" x14ac:dyDescent="0.25">
      <c r="A1129">
        <v>1227</v>
      </c>
      <c r="B1129" s="4">
        <v>1</v>
      </c>
      <c r="C1129" s="2">
        <v>2</v>
      </c>
      <c r="D1129" s="5">
        <v>3</v>
      </c>
      <c r="E1129" s="3">
        <v>4</v>
      </c>
    </row>
    <row r="1130" spans="1:5" x14ac:dyDescent="0.25">
      <c r="A1130">
        <v>1228</v>
      </c>
      <c r="B1130" s="4">
        <v>1</v>
      </c>
      <c r="C1130" s="2">
        <v>2</v>
      </c>
      <c r="D1130" s="5">
        <v>3</v>
      </c>
      <c r="E1130" s="3">
        <v>4</v>
      </c>
    </row>
    <row r="1131" spans="1:5" x14ac:dyDescent="0.25">
      <c r="A1131">
        <v>1229</v>
      </c>
      <c r="C1131" s="2">
        <v>2</v>
      </c>
      <c r="D1131" s="5">
        <v>3</v>
      </c>
      <c r="E1131" s="3">
        <v>4</v>
      </c>
    </row>
    <row r="1132" spans="1:5" x14ac:dyDescent="0.25">
      <c r="A1132">
        <v>1230</v>
      </c>
      <c r="C1132" s="2">
        <v>2</v>
      </c>
      <c r="D1132" s="5">
        <v>3</v>
      </c>
      <c r="E1132" s="3">
        <v>4</v>
      </c>
    </row>
    <row r="1133" spans="1:5" x14ac:dyDescent="0.25">
      <c r="A1133">
        <v>1231</v>
      </c>
      <c r="C1133" s="2">
        <v>2</v>
      </c>
      <c r="D1133" s="5">
        <v>3</v>
      </c>
    </row>
    <row r="1134" spans="1:5" x14ac:dyDescent="0.25">
      <c r="A1134">
        <v>1232</v>
      </c>
      <c r="C1134" s="2">
        <v>2</v>
      </c>
      <c r="D1134" s="5">
        <v>3</v>
      </c>
    </row>
    <row r="1135" spans="1:5" x14ac:dyDescent="0.25">
      <c r="A1135">
        <v>1233</v>
      </c>
      <c r="C1135" s="2">
        <v>2</v>
      </c>
      <c r="D1135" s="5">
        <v>3</v>
      </c>
    </row>
    <row r="1136" spans="1:5" x14ac:dyDescent="0.25">
      <c r="A1136">
        <v>1234</v>
      </c>
      <c r="C1136" s="2">
        <v>2</v>
      </c>
      <c r="D1136" s="5">
        <v>3</v>
      </c>
    </row>
    <row r="1137" spans="1:5" x14ac:dyDescent="0.25">
      <c r="A1137">
        <v>1235</v>
      </c>
      <c r="C1137" s="2">
        <v>2</v>
      </c>
      <c r="D1137" s="5">
        <v>3</v>
      </c>
    </row>
    <row r="1138" spans="1:5" x14ac:dyDescent="0.25">
      <c r="A1138">
        <v>1236</v>
      </c>
      <c r="C1138" s="2">
        <v>2</v>
      </c>
      <c r="D1138" s="5">
        <v>3</v>
      </c>
    </row>
    <row r="1139" spans="1:5" x14ac:dyDescent="0.25">
      <c r="A1139">
        <v>1237</v>
      </c>
      <c r="C1139" s="2">
        <v>2</v>
      </c>
      <c r="D1139" s="5">
        <v>3</v>
      </c>
    </row>
    <row r="1140" spans="1:5" x14ac:dyDescent="0.25">
      <c r="A1140">
        <v>1238</v>
      </c>
      <c r="C1140" s="2">
        <v>2</v>
      </c>
      <c r="D1140" s="5">
        <v>3</v>
      </c>
    </row>
    <row r="1141" spans="1:5" x14ac:dyDescent="0.25">
      <c r="A1141">
        <v>1239</v>
      </c>
      <c r="C1141" s="2">
        <v>2</v>
      </c>
      <c r="D1141" s="5">
        <v>3</v>
      </c>
    </row>
    <row r="1142" spans="1:5" x14ac:dyDescent="0.25">
      <c r="A1142">
        <v>1240</v>
      </c>
      <c r="C1142" s="2">
        <v>2</v>
      </c>
      <c r="D1142" s="5">
        <v>3</v>
      </c>
    </row>
    <row r="1143" spans="1:5" x14ac:dyDescent="0.25">
      <c r="A1143">
        <v>1241</v>
      </c>
      <c r="B1143" s="4">
        <v>1</v>
      </c>
      <c r="C1143" s="2">
        <v>2</v>
      </c>
      <c r="D1143" s="5">
        <v>3</v>
      </c>
    </row>
    <row r="1144" spans="1:5" x14ac:dyDescent="0.25">
      <c r="A1144">
        <v>1242</v>
      </c>
      <c r="B1144" s="4">
        <v>1</v>
      </c>
      <c r="C1144" s="2">
        <v>2</v>
      </c>
      <c r="D1144" s="5">
        <v>3</v>
      </c>
      <c r="E1144" s="3">
        <v>4</v>
      </c>
    </row>
    <row r="1145" spans="1:5" x14ac:dyDescent="0.25">
      <c r="A1145">
        <v>1243</v>
      </c>
      <c r="B1145" s="4">
        <v>1</v>
      </c>
      <c r="C1145" s="2">
        <v>2</v>
      </c>
      <c r="D1145" s="5">
        <v>3</v>
      </c>
      <c r="E1145" s="3">
        <v>4</v>
      </c>
    </row>
    <row r="1146" spans="1:5" x14ac:dyDescent="0.25">
      <c r="A1146">
        <v>1244</v>
      </c>
      <c r="B1146" s="4">
        <v>1</v>
      </c>
      <c r="C1146" s="2">
        <v>2</v>
      </c>
      <c r="D1146" s="5">
        <v>3</v>
      </c>
      <c r="E1146" s="3">
        <v>4</v>
      </c>
    </row>
    <row r="1147" spans="1:5" x14ac:dyDescent="0.25">
      <c r="A1147">
        <v>1245</v>
      </c>
      <c r="B1147" s="4">
        <v>1</v>
      </c>
      <c r="C1147" s="2">
        <v>2</v>
      </c>
      <c r="D1147" s="5">
        <v>3</v>
      </c>
      <c r="E1147" s="3">
        <v>4</v>
      </c>
    </row>
    <row r="1148" spans="1:5" x14ac:dyDescent="0.25">
      <c r="A1148">
        <v>1246</v>
      </c>
      <c r="B1148" s="4">
        <v>1</v>
      </c>
      <c r="E1148" s="3">
        <v>4</v>
      </c>
    </row>
    <row r="1149" spans="1:5" x14ac:dyDescent="0.25">
      <c r="A1149">
        <v>1247</v>
      </c>
      <c r="B1149" s="4">
        <v>1</v>
      </c>
      <c r="E1149" s="3">
        <v>4</v>
      </c>
    </row>
    <row r="1150" spans="1:5" x14ac:dyDescent="0.25">
      <c r="A1150">
        <v>1248</v>
      </c>
      <c r="B1150" s="4">
        <v>1</v>
      </c>
      <c r="E1150" s="3">
        <v>4</v>
      </c>
    </row>
    <row r="1151" spans="1:5" x14ac:dyDescent="0.25">
      <c r="A1151">
        <v>1249</v>
      </c>
      <c r="B1151" s="4">
        <v>1</v>
      </c>
      <c r="E1151" s="3">
        <v>4</v>
      </c>
    </row>
    <row r="1152" spans="1:5" x14ac:dyDescent="0.25">
      <c r="A1152">
        <v>1250</v>
      </c>
      <c r="B1152" s="4">
        <v>1</v>
      </c>
      <c r="E1152" s="3">
        <v>4</v>
      </c>
    </row>
    <row r="1153" spans="1:5" x14ac:dyDescent="0.25">
      <c r="A1153">
        <v>1251</v>
      </c>
      <c r="B1153" s="4">
        <v>1</v>
      </c>
      <c r="E1153" s="3">
        <v>4</v>
      </c>
    </row>
    <row r="1154" spans="1:5" x14ac:dyDescent="0.25">
      <c r="A1154">
        <v>1252</v>
      </c>
      <c r="B1154" s="4">
        <v>1</v>
      </c>
      <c r="E1154" s="3">
        <v>4</v>
      </c>
    </row>
    <row r="1155" spans="1:5" x14ac:dyDescent="0.25">
      <c r="A1155">
        <v>1253</v>
      </c>
      <c r="B1155" s="4">
        <v>1</v>
      </c>
      <c r="E1155" s="3">
        <v>4</v>
      </c>
    </row>
    <row r="1156" spans="1:5" x14ac:dyDescent="0.25">
      <c r="A1156">
        <v>1254</v>
      </c>
      <c r="B1156" s="4">
        <v>1</v>
      </c>
      <c r="E1156" s="3">
        <v>4</v>
      </c>
    </row>
    <row r="1157" spans="1:5" x14ac:dyDescent="0.25">
      <c r="A1157">
        <v>1255</v>
      </c>
      <c r="B1157" s="4">
        <v>1</v>
      </c>
      <c r="E1157" s="3">
        <v>4</v>
      </c>
    </row>
    <row r="1158" spans="1:5" x14ac:dyDescent="0.25">
      <c r="A1158">
        <v>1256</v>
      </c>
      <c r="B1158" s="4">
        <v>1</v>
      </c>
      <c r="C1158" s="2">
        <v>2</v>
      </c>
      <c r="E1158" s="3">
        <v>4</v>
      </c>
    </row>
    <row r="1159" spans="1:5" x14ac:dyDescent="0.25">
      <c r="A1159">
        <v>1257</v>
      </c>
      <c r="C1159" s="2">
        <v>2</v>
      </c>
      <c r="E1159" s="3">
        <v>4</v>
      </c>
    </row>
    <row r="1160" spans="1:5" x14ac:dyDescent="0.25">
      <c r="A1160">
        <v>1258</v>
      </c>
      <c r="C1160" s="2">
        <v>2</v>
      </c>
    </row>
    <row r="1161" spans="1:5" x14ac:dyDescent="0.25">
      <c r="A1161">
        <v>1259</v>
      </c>
      <c r="C1161" s="2">
        <v>2</v>
      </c>
      <c r="D1161" s="5">
        <v>3</v>
      </c>
    </row>
    <row r="1162" spans="1:5" x14ac:dyDescent="0.25">
      <c r="A1162">
        <v>1260</v>
      </c>
      <c r="C1162" s="2">
        <v>2</v>
      </c>
      <c r="D1162" s="5">
        <v>3</v>
      </c>
    </row>
    <row r="1163" spans="1:5" x14ac:dyDescent="0.25">
      <c r="A1163">
        <v>1261</v>
      </c>
      <c r="C1163" s="2">
        <v>2</v>
      </c>
      <c r="D1163" s="5">
        <v>3</v>
      </c>
    </row>
    <row r="1164" spans="1:5" x14ac:dyDescent="0.25">
      <c r="A1164">
        <v>1262</v>
      </c>
      <c r="C1164" s="2">
        <v>2</v>
      </c>
      <c r="D1164" s="5">
        <v>3</v>
      </c>
    </row>
    <row r="1165" spans="1:5" x14ac:dyDescent="0.25">
      <c r="A1165">
        <v>1263</v>
      </c>
      <c r="C1165" s="2">
        <v>2</v>
      </c>
      <c r="D1165" s="5">
        <v>3</v>
      </c>
    </row>
    <row r="1166" spans="1:5" x14ac:dyDescent="0.25">
      <c r="A1166">
        <v>1264</v>
      </c>
      <c r="C1166" s="2">
        <v>2</v>
      </c>
      <c r="D1166" s="5">
        <v>3</v>
      </c>
    </row>
    <row r="1167" spans="1:5" x14ac:dyDescent="0.25">
      <c r="A1167">
        <v>1265</v>
      </c>
      <c r="C1167" s="2">
        <v>2</v>
      </c>
      <c r="D1167" s="5">
        <v>3</v>
      </c>
    </row>
    <row r="1168" spans="1:5" x14ac:dyDescent="0.25">
      <c r="A1168">
        <v>1266</v>
      </c>
      <c r="C1168" s="2">
        <v>2</v>
      </c>
      <c r="D1168" s="5">
        <v>3</v>
      </c>
    </row>
    <row r="1169" spans="1:5" x14ac:dyDescent="0.25">
      <c r="A1169">
        <v>1267</v>
      </c>
      <c r="C1169" s="2">
        <v>2</v>
      </c>
      <c r="D1169" s="5">
        <v>3</v>
      </c>
    </row>
    <row r="1170" spans="1:5" x14ac:dyDescent="0.25">
      <c r="A1170">
        <v>1268</v>
      </c>
      <c r="C1170" s="2">
        <v>2</v>
      </c>
      <c r="D1170" s="5">
        <v>3</v>
      </c>
    </row>
    <row r="1171" spans="1:5" x14ac:dyDescent="0.25">
      <c r="A1171">
        <v>1269</v>
      </c>
      <c r="C1171" s="2">
        <v>2</v>
      </c>
      <c r="D1171" s="5">
        <v>3</v>
      </c>
      <c r="E1171" s="3">
        <v>4</v>
      </c>
    </row>
    <row r="1172" spans="1:5" x14ac:dyDescent="0.25">
      <c r="A1172">
        <v>1270</v>
      </c>
      <c r="B1172" s="4">
        <v>1</v>
      </c>
      <c r="C1172" s="2">
        <v>2</v>
      </c>
      <c r="D1172" s="5">
        <v>3</v>
      </c>
      <c r="E1172" s="3">
        <v>4</v>
      </c>
    </row>
    <row r="1173" spans="1:5" x14ac:dyDescent="0.25">
      <c r="A1173">
        <v>1271</v>
      </c>
      <c r="B1173" s="4">
        <v>1</v>
      </c>
      <c r="D1173" s="5">
        <v>3</v>
      </c>
      <c r="E1173" s="3">
        <v>4</v>
      </c>
    </row>
    <row r="1174" spans="1:5" x14ac:dyDescent="0.25">
      <c r="A1174">
        <v>1272</v>
      </c>
      <c r="B1174" s="4">
        <v>1</v>
      </c>
      <c r="D1174" s="5">
        <v>3</v>
      </c>
      <c r="E1174" s="3">
        <v>4</v>
      </c>
    </row>
    <row r="1175" spans="1:5" x14ac:dyDescent="0.25">
      <c r="A1175">
        <v>1273</v>
      </c>
      <c r="B1175" s="4">
        <v>1</v>
      </c>
      <c r="E1175" s="3">
        <v>4</v>
      </c>
    </row>
    <row r="1176" spans="1:5" x14ac:dyDescent="0.25">
      <c r="A1176">
        <v>1274</v>
      </c>
      <c r="B1176" s="4">
        <v>1</v>
      </c>
      <c r="E1176" s="3">
        <v>4</v>
      </c>
    </row>
    <row r="1177" spans="1:5" x14ac:dyDescent="0.25">
      <c r="A1177">
        <v>1275</v>
      </c>
      <c r="B1177" s="4">
        <v>1</v>
      </c>
      <c r="E1177" s="3">
        <v>4</v>
      </c>
    </row>
    <row r="1178" spans="1:5" x14ac:dyDescent="0.25">
      <c r="A1178">
        <v>1276</v>
      </c>
      <c r="B1178" s="4">
        <v>1</v>
      </c>
      <c r="E1178" s="3">
        <v>4</v>
      </c>
    </row>
    <row r="1179" spans="1:5" x14ac:dyDescent="0.25">
      <c r="A1179">
        <v>1277</v>
      </c>
      <c r="B1179" s="4">
        <v>1</v>
      </c>
      <c r="E1179" s="3">
        <v>4</v>
      </c>
    </row>
    <row r="1180" spans="1:5" x14ac:dyDescent="0.25">
      <c r="A1180">
        <v>1278</v>
      </c>
      <c r="B1180" s="4">
        <v>1</v>
      </c>
      <c r="E1180" s="3">
        <v>4</v>
      </c>
    </row>
    <row r="1181" spans="1:5" x14ac:dyDescent="0.25">
      <c r="A1181">
        <v>1279</v>
      </c>
      <c r="B1181" s="4">
        <v>1</v>
      </c>
      <c r="E1181" s="3">
        <v>4</v>
      </c>
    </row>
    <row r="1182" spans="1:5" x14ac:dyDescent="0.25">
      <c r="A1182">
        <v>1280</v>
      </c>
      <c r="B1182" s="4">
        <v>1</v>
      </c>
      <c r="E1182" s="3">
        <v>4</v>
      </c>
    </row>
    <row r="1183" spans="1:5" x14ac:dyDescent="0.25">
      <c r="A1183">
        <v>1281</v>
      </c>
      <c r="B1183" s="4">
        <v>1</v>
      </c>
      <c r="E1183" s="3">
        <v>4</v>
      </c>
    </row>
    <row r="1184" spans="1:5" x14ac:dyDescent="0.25">
      <c r="A1184">
        <v>1282</v>
      </c>
      <c r="B1184" s="4">
        <v>1</v>
      </c>
      <c r="C1184" s="2">
        <v>2</v>
      </c>
      <c r="E1184" s="3">
        <v>4</v>
      </c>
    </row>
    <row r="1185" spans="1:5" x14ac:dyDescent="0.25">
      <c r="A1185">
        <v>1283</v>
      </c>
      <c r="B1185" s="4">
        <v>1</v>
      </c>
      <c r="C1185" s="2">
        <v>2</v>
      </c>
      <c r="E1185" s="3">
        <v>4</v>
      </c>
    </row>
    <row r="1186" spans="1:5" x14ac:dyDescent="0.25">
      <c r="A1186">
        <v>1284</v>
      </c>
      <c r="C1186" s="2">
        <v>2</v>
      </c>
    </row>
    <row r="1187" spans="1:5" x14ac:dyDescent="0.25">
      <c r="A1187">
        <v>1285</v>
      </c>
      <c r="C1187" s="2">
        <v>2</v>
      </c>
    </row>
    <row r="1188" spans="1:5" x14ac:dyDescent="0.25">
      <c r="A1188">
        <v>1286</v>
      </c>
      <c r="C1188" s="2">
        <v>2</v>
      </c>
      <c r="D1188" s="5">
        <v>3</v>
      </c>
    </row>
    <row r="1189" spans="1:5" x14ac:dyDescent="0.25">
      <c r="A1189">
        <v>1287</v>
      </c>
      <c r="C1189" s="2">
        <v>2</v>
      </c>
      <c r="D1189" s="5">
        <v>3</v>
      </c>
    </row>
    <row r="1190" spans="1:5" x14ac:dyDescent="0.25">
      <c r="A1190">
        <v>1288</v>
      </c>
      <c r="C1190" s="2">
        <v>2</v>
      </c>
      <c r="D1190" s="5">
        <v>3</v>
      </c>
    </row>
    <row r="1191" spans="1:5" x14ac:dyDescent="0.25">
      <c r="A1191">
        <v>1289</v>
      </c>
      <c r="C1191" s="2">
        <v>2</v>
      </c>
      <c r="D1191" s="5">
        <v>3</v>
      </c>
    </row>
    <row r="1192" spans="1:5" x14ac:dyDescent="0.25">
      <c r="A1192">
        <v>1290</v>
      </c>
      <c r="C1192" s="2">
        <v>2</v>
      </c>
      <c r="D1192" s="5">
        <v>3</v>
      </c>
    </row>
    <row r="1193" spans="1:5" x14ac:dyDescent="0.25">
      <c r="A1193">
        <v>1291</v>
      </c>
      <c r="C1193" s="2">
        <v>2</v>
      </c>
      <c r="D1193" s="5">
        <v>3</v>
      </c>
    </row>
    <row r="1194" spans="1:5" x14ac:dyDescent="0.25">
      <c r="A1194">
        <v>1292</v>
      </c>
      <c r="C1194" s="2">
        <v>2</v>
      </c>
      <c r="D1194" s="5">
        <v>3</v>
      </c>
    </row>
    <row r="1195" spans="1:5" x14ac:dyDescent="0.25">
      <c r="A1195">
        <v>1293</v>
      </c>
      <c r="C1195" s="2">
        <v>2</v>
      </c>
      <c r="D1195" s="5">
        <v>3</v>
      </c>
    </row>
    <row r="1196" spans="1:5" x14ac:dyDescent="0.25">
      <c r="A1196">
        <v>1294</v>
      </c>
      <c r="B1196" s="4">
        <v>1</v>
      </c>
      <c r="D1196" s="5">
        <v>3</v>
      </c>
    </row>
    <row r="1197" spans="1:5" x14ac:dyDescent="0.25">
      <c r="A1197">
        <v>1295</v>
      </c>
      <c r="B1197" s="4">
        <v>1</v>
      </c>
      <c r="D1197" s="5">
        <v>3</v>
      </c>
      <c r="E1197" s="3">
        <v>4</v>
      </c>
    </row>
    <row r="1198" spans="1:5" x14ac:dyDescent="0.25">
      <c r="A1198">
        <v>1296</v>
      </c>
      <c r="B1198" s="4">
        <v>1</v>
      </c>
      <c r="D1198" s="5">
        <v>3</v>
      </c>
      <c r="E1198" s="3">
        <v>4</v>
      </c>
    </row>
    <row r="1199" spans="1:5" x14ac:dyDescent="0.25">
      <c r="A1199">
        <v>1297</v>
      </c>
      <c r="B1199" s="4">
        <v>1</v>
      </c>
      <c r="E1199" s="3">
        <v>4</v>
      </c>
    </row>
    <row r="1200" spans="1:5" x14ac:dyDescent="0.25">
      <c r="A1200">
        <v>1298</v>
      </c>
      <c r="B1200" s="4">
        <v>1</v>
      </c>
      <c r="E1200" s="3">
        <v>4</v>
      </c>
    </row>
    <row r="1201" spans="1:5" x14ac:dyDescent="0.25">
      <c r="A1201">
        <v>1299</v>
      </c>
      <c r="B1201" s="4">
        <v>1</v>
      </c>
      <c r="E1201" s="3">
        <v>4</v>
      </c>
    </row>
    <row r="1202" spans="1:5" x14ac:dyDescent="0.25">
      <c r="A1202">
        <v>1300</v>
      </c>
      <c r="B1202" s="4">
        <v>1</v>
      </c>
      <c r="E1202" s="3">
        <v>4</v>
      </c>
    </row>
    <row r="1203" spans="1:5" x14ac:dyDescent="0.25">
      <c r="A1203">
        <v>1301</v>
      </c>
      <c r="B1203" s="4">
        <v>1</v>
      </c>
      <c r="E1203" s="3">
        <v>4</v>
      </c>
    </row>
    <row r="1204" spans="1:5" x14ac:dyDescent="0.25">
      <c r="A1204">
        <v>1302</v>
      </c>
      <c r="B1204" s="4">
        <v>1</v>
      </c>
      <c r="E1204" s="3">
        <v>4</v>
      </c>
    </row>
    <row r="1205" spans="1:5" x14ac:dyDescent="0.25">
      <c r="A1205">
        <v>1303</v>
      </c>
      <c r="B1205" s="4">
        <v>1</v>
      </c>
      <c r="E1205" s="3">
        <v>4</v>
      </c>
    </row>
    <row r="1206" spans="1:5" x14ac:dyDescent="0.25">
      <c r="A1206">
        <v>1304</v>
      </c>
      <c r="B1206" s="4">
        <v>1</v>
      </c>
      <c r="E1206" s="3">
        <v>4</v>
      </c>
    </row>
    <row r="1207" spans="1:5" x14ac:dyDescent="0.25">
      <c r="A1207">
        <v>1305</v>
      </c>
      <c r="B1207" s="4">
        <v>1</v>
      </c>
      <c r="E1207" s="3">
        <v>4</v>
      </c>
    </row>
    <row r="1208" spans="1:5" x14ac:dyDescent="0.25">
      <c r="A1208">
        <v>1306</v>
      </c>
      <c r="B1208" s="4">
        <v>1</v>
      </c>
      <c r="C1208" s="2">
        <v>2</v>
      </c>
      <c r="E1208" s="3">
        <v>4</v>
      </c>
    </row>
    <row r="1209" spans="1:5" x14ac:dyDescent="0.25">
      <c r="A1209">
        <v>1307</v>
      </c>
      <c r="B1209" s="4">
        <v>1</v>
      </c>
      <c r="C1209" s="2">
        <v>2</v>
      </c>
      <c r="E1209" s="3">
        <v>4</v>
      </c>
    </row>
    <row r="1210" spans="1:5" x14ac:dyDescent="0.25">
      <c r="A1210">
        <v>1308</v>
      </c>
      <c r="C1210" s="2">
        <v>2</v>
      </c>
    </row>
    <row r="1211" spans="1:5" x14ac:dyDescent="0.25">
      <c r="A1211">
        <v>1309</v>
      </c>
      <c r="C1211" s="2">
        <v>2</v>
      </c>
    </row>
    <row r="1212" spans="1:5" x14ac:dyDescent="0.25">
      <c r="A1212">
        <v>1310</v>
      </c>
      <c r="C1212" s="2">
        <v>2</v>
      </c>
      <c r="D1212" s="5">
        <v>3</v>
      </c>
    </row>
    <row r="1213" spans="1:5" x14ac:dyDescent="0.25">
      <c r="A1213">
        <v>1311</v>
      </c>
      <c r="C1213" s="2">
        <v>2</v>
      </c>
      <c r="D1213" s="5">
        <v>3</v>
      </c>
    </row>
    <row r="1214" spans="1:5" x14ac:dyDescent="0.25">
      <c r="A1214">
        <v>1312</v>
      </c>
      <c r="C1214" s="2">
        <v>2</v>
      </c>
      <c r="D1214" s="5">
        <v>3</v>
      </c>
    </row>
    <row r="1215" spans="1:5" x14ac:dyDescent="0.25">
      <c r="A1215">
        <v>1313</v>
      </c>
      <c r="C1215" s="2">
        <v>2</v>
      </c>
      <c r="D1215" s="5">
        <v>3</v>
      </c>
    </row>
    <row r="1216" spans="1:5" x14ac:dyDescent="0.25">
      <c r="A1216">
        <v>1314</v>
      </c>
      <c r="C1216" s="2">
        <v>2</v>
      </c>
      <c r="D1216" s="5">
        <v>3</v>
      </c>
    </row>
    <row r="1217" spans="1:5" x14ac:dyDescent="0.25">
      <c r="A1217">
        <v>1315</v>
      </c>
      <c r="C1217" s="2">
        <v>2</v>
      </c>
      <c r="D1217" s="5">
        <v>3</v>
      </c>
    </row>
    <row r="1218" spans="1:5" x14ac:dyDescent="0.25">
      <c r="A1218">
        <v>1316</v>
      </c>
      <c r="C1218" s="2">
        <v>2</v>
      </c>
      <c r="D1218" s="5">
        <v>3</v>
      </c>
    </row>
    <row r="1219" spans="1:5" x14ac:dyDescent="0.25">
      <c r="A1219">
        <v>1317</v>
      </c>
      <c r="C1219" s="2">
        <v>2</v>
      </c>
      <c r="D1219" s="5">
        <v>3</v>
      </c>
    </row>
    <row r="1220" spans="1:5" x14ac:dyDescent="0.25">
      <c r="A1220">
        <v>1318</v>
      </c>
      <c r="C1220" s="2">
        <v>2</v>
      </c>
      <c r="D1220" s="5">
        <v>3</v>
      </c>
    </row>
    <row r="1221" spans="1:5" x14ac:dyDescent="0.25">
      <c r="A1221">
        <v>1319</v>
      </c>
      <c r="B1221" s="4">
        <v>1</v>
      </c>
      <c r="D1221" s="5">
        <v>3</v>
      </c>
      <c r="E1221" s="3">
        <v>4</v>
      </c>
    </row>
    <row r="1222" spans="1:5" x14ac:dyDescent="0.25">
      <c r="A1222">
        <v>1320</v>
      </c>
      <c r="B1222" s="4">
        <v>1</v>
      </c>
      <c r="D1222" s="5">
        <v>3</v>
      </c>
      <c r="E1222" s="3">
        <v>4</v>
      </c>
    </row>
    <row r="1223" spans="1:5" x14ac:dyDescent="0.25">
      <c r="A1223">
        <v>1321</v>
      </c>
      <c r="B1223" s="4">
        <v>1</v>
      </c>
      <c r="E1223" s="3">
        <v>4</v>
      </c>
    </row>
    <row r="1224" spans="1:5" x14ac:dyDescent="0.25">
      <c r="A1224">
        <v>1322</v>
      </c>
      <c r="B1224" s="4">
        <v>1</v>
      </c>
      <c r="E1224" s="3">
        <v>4</v>
      </c>
    </row>
    <row r="1225" spans="1:5" x14ac:dyDescent="0.25">
      <c r="A1225">
        <v>1323</v>
      </c>
      <c r="B1225" s="4">
        <v>1</v>
      </c>
      <c r="E1225" s="3">
        <v>4</v>
      </c>
    </row>
    <row r="1226" spans="1:5" x14ac:dyDescent="0.25">
      <c r="A1226">
        <v>1324</v>
      </c>
      <c r="B1226" s="4">
        <v>1</v>
      </c>
      <c r="E1226" s="3">
        <v>4</v>
      </c>
    </row>
    <row r="1227" spans="1:5" x14ac:dyDescent="0.25">
      <c r="A1227">
        <v>1325</v>
      </c>
      <c r="B1227" s="4">
        <v>1</v>
      </c>
      <c r="E1227" s="3">
        <v>4</v>
      </c>
    </row>
    <row r="1228" spans="1:5" x14ac:dyDescent="0.25">
      <c r="A1228">
        <v>1326</v>
      </c>
      <c r="B1228" s="4">
        <v>1</v>
      </c>
      <c r="E1228" s="3">
        <v>4</v>
      </c>
    </row>
    <row r="1229" spans="1:5" x14ac:dyDescent="0.25">
      <c r="A1229">
        <v>1327</v>
      </c>
      <c r="B1229" s="4">
        <v>1</v>
      </c>
      <c r="E1229" s="3">
        <v>4</v>
      </c>
    </row>
    <row r="1230" spans="1:5" x14ac:dyDescent="0.25">
      <c r="A1230">
        <v>1328</v>
      </c>
      <c r="B1230" s="4">
        <v>1</v>
      </c>
      <c r="E1230" s="3">
        <v>4</v>
      </c>
    </row>
    <row r="1231" spans="1:5" x14ac:dyDescent="0.25">
      <c r="A1231">
        <v>1329</v>
      </c>
      <c r="B1231" s="4">
        <v>1</v>
      </c>
      <c r="C1231" s="2">
        <v>2</v>
      </c>
      <c r="E1231" s="3">
        <v>4</v>
      </c>
    </row>
    <row r="1232" spans="1:5" x14ac:dyDescent="0.25">
      <c r="A1232">
        <v>1330</v>
      </c>
      <c r="B1232" s="4">
        <v>1</v>
      </c>
      <c r="C1232" s="2">
        <v>2</v>
      </c>
      <c r="E1232" s="3">
        <v>4</v>
      </c>
    </row>
    <row r="1233" spans="1:8" x14ac:dyDescent="0.25">
      <c r="A1233">
        <v>1331</v>
      </c>
      <c r="C1233" s="2">
        <v>2</v>
      </c>
    </row>
    <row r="1234" spans="1:8" x14ac:dyDescent="0.25">
      <c r="A1234">
        <v>1332</v>
      </c>
      <c r="C1234" s="2">
        <v>2</v>
      </c>
    </row>
    <row r="1235" spans="1:8" x14ac:dyDescent="0.25">
      <c r="A1235">
        <v>1333</v>
      </c>
      <c r="C1235" s="2">
        <v>2</v>
      </c>
    </row>
    <row r="1236" spans="1:8" x14ac:dyDescent="0.25">
      <c r="A1236">
        <v>1334</v>
      </c>
      <c r="C1236" s="2">
        <v>2</v>
      </c>
      <c r="D1236" s="5">
        <v>3</v>
      </c>
    </row>
    <row r="1237" spans="1:8" x14ac:dyDescent="0.25">
      <c r="A1237">
        <v>1335</v>
      </c>
      <c r="C1237" s="2">
        <v>2</v>
      </c>
      <c r="D1237" s="5">
        <v>3</v>
      </c>
    </row>
    <row r="1238" spans="1:8" x14ac:dyDescent="0.25">
      <c r="A1238">
        <v>1336</v>
      </c>
      <c r="C1238" s="2">
        <v>2</v>
      </c>
      <c r="D1238" s="5">
        <v>3</v>
      </c>
    </row>
    <row r="1239" spans="1:8" x14ac:dyDescent="0.25">
      <c r="A1239">
        <v>1337</v>
      </c>
      <c r="C1239" s="2">
        <v>2</v>
      </c>
      <c r="D1239" s="5">
        <v>3</v>
      </c>
    </row>
    <row r="1240" spans="1:8" x14ac:dyDescent="0.25">
      <c r="A1240">
        <v>1338</v>
      </c>
      <c r="C1240" s="2">
        <v>2</v>
      </c>
      <c r="D1240" s="5">
        <v>3</v>
      </c>
    </row>
    <row r="1241" spans="1:8" x14ac:dyDescent="0.25">
      <c r="A1241">
        <v>1339</v>
      </c>
      <c r="C1241" s="2">
        <v>2</v>
      </c>
      <c r="D1241" s="5">
        <v>3</v>
      </c>
    </row>
    <row r="1242" spans="1:8" x14ac:dyDescent="0.25">
      <c r="A1242">
        <v>1340</v>
      </c>
      <c r="C1242" s="2">
        <v>2</v>
      </c>
      <c r="D1242" s="5">
        <v>3</v>
      </c>
    </row>
    <row r="1243" spans="1:8" x14ac:dyDescent="0.25">
      <c r="A1243">
        <v>1341</v>
      </c>
      <c r="B1243" s="4">
        <v>1</v>
      </c>
      <c r="D1243" s="5">
        <v>3</v>
      </c>
    </row>
    <row r="1244" spans="1:8" x14ac:dyDescent="0.25">
      <c r="A1244">
        <v>1342</v>
      </c>
      <c r="B1244" s="4">
        <v>1</v>
      </c>
      <c r="D1244" s="5">
        <v>3</v>
      </c>
      <c r="H1244" s="3" t="s">
        <v>233</v>
      </c>
    </row>
    <row r="1245" spans="1:8" x14ac:dyDescent="0.25">
      <c r="A1245">
        <v>1343</v>
      </c>
      <c r="B1245" s="4">
        <v>1</v>
      </c>
      <c r="D1245" s="5">
        <v>3</v>
      </c>
      <c r="H1245" s="3" t="s">
        <v>233</v>
      </c>
    </row>
    <row r="1246" spans="1:8" x14ac:dyDescent="0.25">
      <c r="A1246">
        <v>1344</v>
      </c>
      <c r="B1246" s="4">
        <v>1</v>
      </c>
      <c r="D1246" s="5">
        <v>3</v>
      </c>
      <c r="H1246" s="3" t="s">
        <v>233</v>
      </c>
    </row>
    <row r="1247" spans="1:8" x14ac:dyDescent="0.25">
      <c r="A1247">
        <v>1345</v>
      </c>
      <c r="B1247" s="4">
        <v>1</v>
      </c>
      <c r="H1247" s="3" t="s">
        <v>233</v>
      </c>
    </row>
    <row r="1248" spans="1:8" x14ac:dyDescent="0.25">
      <c r="A1248">
        <v>1346</v>
      </c>
      <c r="B1248" s="4">
        <v>1</v>
      </c>
      <c r="H1248" s="3" t="s">
        <v>233</v>
      </c>
    </row>
    <row r="1249" spans="1:8" x14ac:dyDescent="0.25">
      <c r="A1249">
        <v>1347</v>
      </c>
      <c r="B1249" s="4">
        <v>1</v>
      </c>
      <c r="H1249" s="3" t="s">
        <v>233</v>
      </c>
    </row>
    <row r="1250" spans="1:8" x14ac:dyDescent="0.25">
      <c r="A1250">
        <v>1348</v>
      </c>
      <c r="B1250" s="4">
        <v>1</v>
      </c>
      <c r="H1250" s="3" t="s">
        <v>233</v>
      </c>
    </row>
    <row r="1251" spans="1:8" x14ac:dyDescent="0.25">
      <c r="A1251">
        <v>1349</v>
      </c>
      <c r="B1251" s="4">
        <v>1</v>
      </c>
      <c r="H1251" s="3" t="s">
        <v>233</v>
      </c>
    </row>
    <row r="1252" spans="1:8" x14ac:dyDescent="0.25">
      <c r="A1252">
        <v>1350</v>
      </c>
      <c r="B1252" s="4">
        <v>1</v>
      </c>
      <c r="C1252" s="2">
        <v>2</v>
      </c>
      <c r="H1252" s="3" t="s">
        <v>233</v>
      </c>
    </row>
    <row r="1253" spans="1:8" x14ac:dyDescent="0.25">
      <c r="A1253">
        <v>1351</v>
      </c>
      <c r="B1253" s="4">
        <v>1</v>
      </c>
      <c r="C1253" s="2">
        <v>2</v>
      </c>
      <c r="H1253" s="3" t="s">
        <v>233</v>
      </c>
    </row>
    <row r="1254" spans="1:8" x14ac:dyDescent="0.25">
      <c r="A1254">
        <v>1352</v>
      </c>
      <c r="B1254" s="4">
        <v>1</v>
      </c>
      <c r="C1254" s="2">
        <v>2</v>
      </c>
      <c r="H1254" s="3" t="s">
        <v>233</v>
      </c>
    </row>
    <row r="1255" spans="1:8" x14ac:dyDescent="0.25">
      <c r="A1255">
        <v>1353</v>
      </c>
      <c r="B1255" s="4">
        <v>1</v>
      </c>
      <c r="C1255" s="2">
        <v>2</v>
      </c>
      <c r="H1255" s="3" t="s">
        <v>233</v>
      </c>
    </row>
    <row r="1256" spans="1:8" x14ac:dyDescent="0.25">
      <c r="A1256">
        <v>1354</v>
      </c>
      <c r="C1256" s="2">
        <v>2</v>
      </c>
      <c r="H1256" s="3" t="s">
        <v>233</v>
      </c>
    </row>
    <row r="1257" spans="1:8" x14ac:dyDescent="0.25">
      <c r="A1257">
        <v>1355</v>
      </c>
      <c r="C1257" s="2">
        <v>2</v>
      </c>
      <c r="D1257" s="5">
        <v>3</v>
      </c>
    </row>
    <row r="1258" spans="1:8" x14ac:dyDescent="0.25">
      <c r="A1258">
        <v>1356</v>
      </c>
      <c r="C1258" s="2">
        <v>2</v>
      </c>
      <c r="D1258" s="5">
        <v>3</v>
      </c>
    </row>
    <row r="1259" spans="1:8" x14ac:dyDescent="0.25">
      <c r="A1259">
        <v>1357</v>
      </c>
      <c r="C1259" s="2">
        <v>2</v>
      </c>
      <c r="D1259" s="5">
        <v>3</v>
      </c>
    </row>
    <row r="1260" spans="1:8" x14ac:dyDescent="0.25">
      <c r="A1260">
        <v>1358</v>
      </c>
      <c r="C1260" s="2">
        <v>2</v>
      </c>
      <c r="D1260" s="5">
        <v>3</v>
      </c>
    </row>
    <row r="1261" spans="1:8" x14ac:dyDescent="0.25">
      <c r="A1261">
        <v>1359</v>
      </c>
      <c r="C1261" s="2">
        <v>2</v>
      </c>
      <c r="D1261" s="5">
        <v>3</v>
      </c>
    </row>
    <row r="1262" spans="1:8" x14ac:dyDescent="0.25">
      <c r="A1262">
        <v>1360</v>
      </c>
      <c r="C1262" s="2">
        <v>2</v>
      </c>
      <c r="D1262" s="5">
        <v>3</v>
      </c>
    </row>
    <row r="1263" spans="1:8" x14ac:dyDescent="0.25">
      <c r="A1263">
        <v>1361</v>
      </c>
      <c r="C1263" s="2">
        <v>2</v>
      </c>
      <c r="D1263" s="5">
        <v>3</v>
      </c>
    </row>
    <row r="1264" spans="1:8" x14ac:dyDescent="0.25">
      <c r="A1264">
        <v>1362</v>
      </c>
      <c r="C1264" s="2">
        <v>2</v>
      </c>
      <c r="D1264" s="5">
        <v>3</v>
      </c>
    </row>
    <row r="1265" spans="1:5" x14ac:dyDescent="0.25">
      <c r="A1265">
        <v>1363</v>
      </c>
      <c r="B1265" s="4">
        <v>1</v>
      </c>
      <c r="D1265" s="5">
        <v>3</v>
      </c>
    </row>
    <row r="1266" spans="1:5" x14ac:dyDescent="0.25">
      <c r="A1266">
        <v>1364</v>
      </c>
      <c r="B1266" s="4">
        <v>1</v>
      </c>
      <c r="D1266" s="5">
        <v>3</v>
      </c>
    </row>
    <row r="1267" spans="1:5" x14ac:dyDescent="0.25">
      <c r="A1267">
        <v>1365</v>
      </c>
      <c r="B1267" s="4">
        <v>1</v>
      </c>
      <c r="D1267" s="5">
        <v>3</v>
      </c>
    </row>
    <row r="1268" spans="1:5" x14ac:dyDescent="0.25">
      <c r="A1268">
        <v>1366</v>
      </c>
      <c r="B1268" s="4">
        <v>1</v>
      </c>
      <c r="D1268" s="5">
        <v>3</v>
      </c>
    </row>
    <row r="1269" spans="1:5" x14ac:dyDescent="0.25">
      <c r="A1269">
        <v>1367</v>
      </c>
      <c r="B1269" s="4">
        <v>1</v>
      </c>
      <c r="D1269" s="5">
        <v>3</v>
      </c>
    </row>
    <row r="1270" spans="1:5" x14ac:dyDescent="0.25">
      <c r="A1270">
        <v>1368</v>
      </c>
      <c r="B1270" s="4">
        <v>1</v>
      </c>
      <c r="E1270" s="3">
        <v>4</v>
      </c>
    </row>
    <row r="1271" spans="1:5" x14ac:dyDescent="0.25">
      <c r="A1271">
        <v>1369</v>
      </c>
      <c r="B1271" s="4">
        <v>1</v>
      </c>
      <c r="E1271" s="3">
        <v>4</v>
      </c>
    </row>
    <row r="1272" spans="1:5" x14ac:dyDescent="0.25">
      <c r="A1272">
        <v>1370</v>
      </c>
      <c r="B1272" s="4">
        <v>1</v>
      </c>
      <c r="E1272" s="3">
        <v>4</v>
      </c>
    </row>
    <row r="1273" spans="1:5" x14ac:dyDescent="0.25">
      <c r="A1273">
        <v>1371</v>
      </c>
      <c r="B1273" s="4">
        <v>1</v>
      </c>
      <c r="E1273" s="3">
        <v>4</v>
      </c>
    </row>
    <row r="1274" spans="1:5" x14ac:dyDescent="0.25">
      <c r="A1274">
        <v>1372</v>
      </c>
      <c r="B1274" s="4">
        <v>1</v>
      </c>
      <c r="E1274" s="3">
        <v>4</v>
      </c>
    </row>
    <row r="1275" spans="1:5" x14ac:dyDescent="0.25">
      <c r="A1275">
        <v>1373</v>
      </c>
      <c r="B1275" s="4">
        <v>1</v>
      </c>
      <c r="E1275" s="3">
        <v>4</v>
      </c>
    </row>
    <row r="1276" spans="1:5" x14ac:dyDescent="0.25">
      <c r="A1276">
        <v>1374</v>
      </c>
      <c r="B1276" s="4">
        <v>1</v>
      </c>
      <c r="C1276" s="2">
        <v>2</v>
      </c>
      <c r="E1276" s="3">
        <v>4</v>
      </c>
    </row>
    <row r="1277" spans="1:5" x14ac:dyDescent="0.25">
      <c r="A1277">
        <v>1375</v>
      </c>
      <c r="B1277" s="4">
        <v>1</v>
      </c>
      <c r="C1277" s="2">
        <v>2</v>
      </c>
      <c r="E1277" s="3">
        <v>4</v>
      </c>
    </row>
    <row r="1278" spans="1:5" x14ac:dyDescent="0.25">
      <c r="A1278">
        <v>1376</v>
      </c>
      <c r="B1278" s="4">
        <v>1</v>
      </c>
      <c r="C1278" s="2">
        <v>2</v>
      </c>
      <c r="E1278" s="3">
        <v>4</v>
      </c>
    </row>
    <row r="1279" spans="1:5" x14ac:dyDescent="0.25">
      <c r="A1279">
        <v>1377</v>
      </c>
      <c r="C1279" s="2">
        <v>2</v>
      </c>
      <c r="E1279" s="3">
        <v>4</v>
      </c>
    </row>
    <row r="1280" spans="1:5" x14ac:dyDescent="0.25">
      <c r="A1280">
        <v>1378</v>
      </c>
      <c r="C1280" s="2">
        <v>2</v>
      </c>
      <c r="E1280" s="3">
        <v>4</v>
      </c>
    </row>
    <row r="1281" spans="1:5" x14ac:dyDescent="0.25">
      <c r="A1281">
        <v>1379</v>
      </c>
      <c r="C1281" s="2">
        <v>2</v>
      </c>
      <c r="D1281" s="5">
        <v>3</v>
      </c>
      <c r="E1281" s="3">
        <v>4</v>
      </c>
    </row>
    <row r="1282" spans="1:5" x14ac:dyDescent="0.25">
      <c r="A1282">
        <v>1380</v>
      </c>
      <c r="C1282" s="2">
        <v>2</v>
      </c>
      <c r="D1282" s="5">
        <v>3</v>
      </c>
      <c r="E1282" s="3">
        <v>4</v>
      </c>
    </row>
    <row r="1283" spans="1:5" x14ac:dyDescent="0.25">
      <c r="A1283">
        <v>1381</v>
      </c>
      <c r="C1283" s="2">
        <v>2</v>
      </c>
      <c r="D1283" s="5">
        <v>3</v>
      </c>
      <c r="E1283" s="3">
        <v>4</v>
      </c>
    </row>
    <row r="1284" spans="1:5" x14ac:dyDescent="0.25">
      <c r="A1284">
        <v>1382</v>
      </c>
      <c r="C1284" s="2">
        <v>2</v>
      </c>
      <c r="D1284" s="5">
        <v>3</v>
      </c>
    </row>
    <row r="1285" spans="1:5" x14ac:dyDescent="0.25">
      <c r="A1285">
        <v>1383</v>
      </c>
      <c r="C1285" s="2">
        <v>2</v>
      </c>
      <c r="D1285" s="5">
        <v>3</v>
      </c>
    </row>
    <row r="1286" spans="1:5" x14ac:dyDescent="0.25">
      <c r="A1286">
        <v>1384</v>
      </c>
      <c r="C1286" s="2">
        <v>2</v>
      </c>
      <c r="D1286" s="5">
        <v>3</v>
      </c>
    </row>
    <row r="1287" spans="1:5" x14ac:dyDescent="0.25">
      <c r="A1287">
        <v>1385</v>
      </c>
      <c r="C1287" s="2">
        <v>2</v>
      </c>
      <c r="D1287" s="5">
        <v>3</v>
      </c>
    </row>
    <row r="1288" spans="1:5" x14ac:dyDescent="0.25">
      <c r="A1288">
        <v>1386</v>
      </c>
      <c r="B1288" s="4">
        <v>1</v>
      </c>
      <c r="C1288" s="2">
        <v>2</v>
      </c>
      <c r="D1288" s="5">
        <v>3</v>
      </c>
    </row>
    <row r="1289" spans="1:5" x14ac:dyDescent="0.25">
      <c r="A1289">
        <v>1387</v>
      </c>
      <c r="B1289" s="4">
        <v>1</v>
      </c>
      <c r="D1289" s="5">
        <v>3</v>
      </c>
    </row>
    <row r="1290" spans="1:5" x14ac:dyDescent="0.25">
      <c r="A1290">
        <v>1388</v>
      </c>
      <c r="B1290" s="4">
        <v>1</v>
      </c>
      <c r="D1290" s="5">
        <v>3</v>
      </c>
    </row>
    <row r="1291" spans="1:5" x14ac:dyDescent="0.25">
      <c r="A1291">
        <v>1389</v>
      </c>
      <c r="B1291" s="4">
        <v>1</v>
      </c>
      <c r="D1291" s="5">
        <v>3</v>
      </c>
    </row>
    <row r="1292" spans="1:5" x14ac:dyDescent="0.25">
      <c r="A1292">
        <v>1390</v>
      </c>
      <c r="B1292" s="4">
        <v>1</v>
      </c>
      <c r="D1292" s="5">
        <v>3</v>
      </c>
    </row>
    <row r="1293" spans="1:5" x14ac:dyDescent="0.25">
      <c r="A1293">
        <v>1391</v>
      </c>
      <c r="B1293" s="4">
        <v>1</v>
      </c>
    </row>
    <row r="1294" spans="1:5" x14ac:dyDescent="0.25">
      <c r="A1294">
        <v>1392</v>
      </c>
      <c r="B1294" s="4">
        <v>1</v>
      </c>
      <c r="E1294" s="3">
        <v>4</v>
      </c>
    </row>
    <row r="1295" spans="1:5" x14ac:dyDescent="0.25">
      <c r="A1295">
        <v>1393</v>
      </c>
      <c r="B1295" s="4">
        <v>1</v>
      </c>
      <c r="E1295" s="3">
        <v>4</v>
      </c>
    </row>
    <row r="1296" spans="1:5" x14ac:dyDescent="0.25">
      <c r="A1296">
        <v>1394</v>
      </c>
      <c r="B1296" s="4">
        <v>1</v>
      </c>
      <c r="E1296" s="3">
        <v>4</v>
      </c>
    </row>
    <row r="1297" spans="1:5" x14ac:dyDescent="0.25">
      <c r="A1297">
        <v>1395</v>
      </c>
      <c r="B1297" s="4">
        <v>1</v>
      </c>
      <c r="E1297" s="3">
        <v>4</v>
      </c>
    </row>
    <row r="1298" spans="1:5" x14ac:dyDescent="0.25">
      <c r="A1298">
        <v>1396</v>
      </c>
      <c r="B1298" s="4">
        <v>1</v>
      </c>
      <c r="E1298" s="3">
        <v>4</v>
      </c>
    </row>
    <row r="1299" spans="1:5" x14ac:dyDescent="0.25">
      <c r="A1299">
        <v>1397</v>
      </c>
      <c r="B1299" s="4">
        <v>1</v>
      </c>
      <c r="E1299" s="3">
        <v>4</v>
      </c>
    </row>
    <row r="1300" spans="1:5" x14ac:dyDescent="0.25">
      <c r="A1300">
        <v>1398</v>
      </c>
      <c r="C1300" s="2">
        <v>2</v>
      </c>
      <c r="E1300" s="3">
        <v>4</v>
      </c>
    </row>
    <row r="1301" spans="1:5" x14ac:dyDescent="0.25">
      <c r="A1301">
        <v>1399</v>
      </c>
      <c r="C1301" s="2">
        <v>2</v>
      </c>
      <c r="E1301" s="3">
        <v>4</v>
      </c>
    </row>
    <row r="1302" spans="1:5" x14ac:dyDescent="0.25">
      <c r="A1302">
        <v>1400</v>
      </c>
      <c r="C1302" s="2">
        <v>2</v>
      </c>
      <c r="E1302" s="3">
        <v>4</v>
      </c>
    </row>
    <row r="1303" spans="1:5" x14ac:dyDescent="0.25">
      <c r="A1303">
        <v>1401</v>
      </c>
      <c r="C1303" s="2">
        <v>2</v>
      </c>
      <c r="E1303" s="3">
        <v>4</v>
      </c>
    </row>
    <row r="1304" spans="1:5" x14ac:dyDescent="0.25">
      <c r="A1304">
        <v>1402</v>
      </c>
      <c r="C1304" s="2">
        <v>2</v>
      </c>
      <c r="E1304" s="3">
        <v>4</v>
      </c>
    </row>
    <row r="1305" spans="1:5" x14ac:dyDescent="0.25">
      <c r="A1305">
        <v>1403</v>
      </c>
      <c r="C1305" s="2">
        <v>2</v>
      </c>
      <c r="D1305" s="5">
        <v>3</v>
      </c>
      <c r="E1305" s="3">
        <v>4</v>
      </c>
    </row>
    <row r="1306" spans="1:5" x14ac:dyDescent="0.25">
      <c r="A1306">
        <v>1404</v>
      </c>
      <c r="C1306" s="2">
        <v>2</v>
      </c>
      <c r="D1306" s="5">
        <v>3</v>
      </c>
      <c r="E1306" s="3">
        <v>4</v>
      </c>
    </row>
    <row r="1307" spans="1:5" x14ac:dyDescent="0.25">
      <c r="A1307">
        <v>1405</v>
      </c>
      <c r="C1307" s="2">
        <v>2</v>
      </c>
      <c r="D1307" s="5">
        <v>3</v>
      </c>
    </row>
    <row r="1308" spans="1:5" x14ac:dyDescent="0.25">
      <c r="A1308">
        <v>1406</v>
      </c>
      <c r="C1308" s="2">
        <v>2</v>
      </c>
      <c r="D1308" s="5">
        <v>3</v>
      </c>
    </row>
    <row r="1309" spans="1:5" x14ac:dyDescent="0.25">
      <c r="A1309">
        <v>1407</v>
      </c>
      <c r="C1309" s="2">
        <v>2</v>
      </c>
      <c r="D1309" s="5">
        <v>3</v>
      </c>
    </row>
    <row r="1310" spans="1:5" x14ac:dyDescent="0.25">
      <c r="A1310">
        <v>1408</v>
      </c>
      <c r="B1310" s="4">
        <v>1</v>
      </c>
      <c r="C1310" s="2">
        <v>2</v>
      </c>
      <c r="D1310" s="5">
        <v>3</v>
      </c>
    </row>
    <row r="1311" spans="1:5" x14ac:dyDescent="0.25">
      <c r="A1311">
        <v>1409</v>
      </c>
      <c r="B1311" s="4">
        <v>1</v>
      </c>
      <c r="C1311" s="2">
        <v>2</v>
      </c>
      <c r="D1311" s="5">
        <v>3</v>
      </c>
    </row>
    <row r="1312" spans="1:5" x14ac:dyDescent="0.25">
      <c r="A1312">
        <v>1410</v>
      </c>
      <c r="B1312" s="4">
        <v>1</v>
      </c>
      <c r="D1312" s="5">
        <v>3</v>
      </c>
    </row>
    <row r="1313" spans="1:5" x14ac:dyDescent="0.25">
      <c r="A1313">
        <v>1411</v>
      </c>
      <c r="B1313" s="4">
        <v>1</v>
      </c>
      <c r="D1313" s="5">
        <v>3</v>
      </c>
    </row>
    <row r="1314" spans="1:5" x14ac:dyDescent="0.25">
      <c r="A1314">
        <v>1412</v>
      </c>
      <c r="B1314" s="4">
        <v>1</v>
      </c>
      <c r="D1314" s="5">
        <v>3</v>
      </c>
    </row>
    <row r="1315" spans="1:5" x14ac:dyDescent="0.25">
      <c r="A1315">
        <v>1413</v>
      </c>
      <c r="B1315" s="4">
        <v>1</v>
      </c>
      <c r="D1315" s="5">
        <v>3</v>
      </c>
    </row>
    <row r="1316" spans="1:5" x14ac:dyDescent="0.25">
      <c r="A1316">
        <v>1414</v>
      </c>
      <c r="B1316" s="4">
        <v>1</v>
      </c>
      <c r="D1316" s="5">
        <v>3</v>
      </c>
    </row>
    <row r="1317" spans="1:5" x14ac:dyDescent="0.25">
      <c r="A1317">
        <v>1415</v>
      </c>
      <c r="B1317" s="4">
        <v>1</v>
      </c>
      <c r="D1317" s="5">
        <v>3</v>
      </c>
    </row>
    <row r="1318" spans="1:5" x14ac:dyDescent="0.25">
      <c r="A1318">
        <v>1416</v>
      </c>
      <c r="B1318" s="4">
        <v>1</v>
      </c>
      <c r="E1318" s="3">
        <v>4</v>
      </c>
    </row>
    <row r="1319" spans="1:5" x14ac:dyDescent="0.25">
      <c r="A1319">
        <v>1417</v>
      </c>
      <c r="B1319" s="4">
        <v>1</v>
      </c>
      <c r="E1319" s="3">
        <v>4</v>
      </c>
    </row>
    <row r="1320" spans="1:5" x14ac:dyDescent="0.25">
      <c r="A1320">
        <v>1418</v>
      </c>
      <c r="B1320" s="4">
        <v>1</v>
      </c>
      <c r="E1320" s="3">
        <v>4</v>
      </c>
    </row>
    <row r="1321" spans="1:5" x14ac:dyDescent="0.25">
      <c r="A1321">
        <v>1419</v>
      </c>
      <c r="B1321" s="4">
        <v>1</v>
      </c>
      <c r="E1321" s="3">
        <v>4</v>
      </c>
    </row>
    <row r="1322" spans="1:5" x14ac:dyDescent="0.25">
      <c r="A1322">
        <v>1420</v>
      </c>
      <c r="B1322" s="4">
        <v>1</v>
      </c>
      <c r="E1322" s="3">
        <v>4</v>
      </c>
    </row>
    <row r="1323" spans="1:5" x14ac:dyDescent="0.25">
      <c r="A1323">
        <v>1421</v>
      </c>
      <c r="C1323" s="2">
        <v>2</v>
      </c>
      <c r="E1323" s="3">
        <v>4</v>
      </c>
    </row>
    <row r="1324" spans="1:5" x14ac:dyDescent="0.25">
      <c r="A1324">
        <v>1422</v>
      </c>
      <c r="C1324" s="2">
        <v>2</v>
      </c>
      <c r="E1324" s="3">
        <v>4</v>
      </c>
    </row>
    <row r="1325" spans="1:5" x14ac:dyDescent="0.25">
      <c r="A1325">
        <v>1423</v>
      </c>
      <c r="C1325" s="2">
        <v>2</v>
      </c>
      <c r="E1325" s="3">
        <v>4</v>
      </c>
    </row>
    <row r="1326" spans="1:5" x14ac:dyDescent="0.25">
      <c r="A1326">
        <v>1424</v>
      </c>
      <c r="C1326" s="2">
        <v>2</v>
      </c>
      <c r="E1326" s="3">
        <v>4</v>
      </c>
    </row>
    <row r="1327" spans="1:5" x14ac:dyDescent="0.25">
      <c r="A1327">
        <v>1425</v>
      </c>
      <c r="C1327" s="2">
        <v>2</v>
      </c>
      <c r="D1327" s="5">
        <v>3</v>
      </c>
      <c r="E1327" s="3">
        <v>4</v>
      </c>
    </row>
    <row r="1328" spans="1:5" x14ac:dyDescent="0.25">
      <c r="A1328">
        <v>1426</v>
      </c>
      <c r="C1328" s="2">
        <v>2</v>
      </c>
      <c r="D1328" s="5">
        <v>3</v>
      </c>
      <c r="E1328" s="3">
        <v>4</v>
      </c>
    </row>
    <row r="1329" spans="1:5" x14ac:dyDescent="0.25">
      <c r="A1329">
        <v>1427</v>
      </c>
      <c r="C1329" s="2">
        <v>2</v>
      </c>
      <c r="D1329" s="5">
        <v>3</v>
      </c>
      <c r="E1329" s="3">
        <v>4</v>
      </c>
    </row>
    <row r="1330" spans="1:5" x14ac:dyDescent="0.25">
      <c r="A1330">
        <v>1428</v>
      </c>
      <c r="C1330" s="2">
        <v>2</v>
      </c>
      <c r="D1330" s="5">
        <v>3</v>
      </c>
      <c r="E1330" s="3">
        <v>4</v>
      </c>
    </row>
    <row r="1331" spans="1:5" x14ac:dyDescent="0.25">
      <c r="A1331">
        <v>1429</v>
      </c>
      <c r="C1331" s="2">
        <v>2</v>
      </c>
      <c r="D1331" s="5">
        <v>3</v>
      </c>
    </row>
    <row r="1332" spans="1:5" x14ac:dyDescent="0.25">
      <c r="A1332">
        <v>1430</v>
      </c>
      <c r="C1332" s="2">
        <v>2</v>
      </c>
      <c r="D1332" s="5">
        <v>3</v>
      </c>
    </row>
    <row r="1333" spans="1:5" x14ac:dyDescent="0.25">
      <c r="A1333">
        <v>1431</v>
      </c>
      <c r="C1333" s="2">
        <v>2</v>
      </c>
      <c r="D1333" s="5">
        <v>3</v>
      </c>
    </row>
    <row r="1334" spans="1:5" x14ac:dyDescent="0.25">
      <c r="A1334">
        <v>1432</v>
      </c>
      <c r="B1334" s="4">
        <v>1</v>
      </c>
      <c r="C1334" s="2">
        <v>2</v>
      </c>
      <c r="D1334" s="5">
        <v>3</v>
      </c>
    </row>
    <row r="1335" spans="1:5" x14ac:dyDescent="0.25">
      <c r="A1335">
        <v>1433</v>
      </c>
      <c r="B1335" s="4">
        <v>1</v>
      </c>
      <c r="D1335" s="5">
        <v>3</v>
      </c>
    </row>
    <row r="1336" spans="1:5" x14ac:dyDescent="0.25">
      <c r="A1336">
        <v>1434</v>
      </c>
      <c r="B1336" s="4">
        <v>1</v>
      </c>
      <c r="D1336" s="5">
        <v>3</v>
      </c>
    </row>
    <row r="1337" spans="1:5" x14ac:dyDescent="0.25">
      <c r="A1337">
        <v>1435</v>
      </c>
      <c r="B1337" s="4">
        <v>1</v>
      </c>
      <c r="D1337" s="5">
        <v>3</v>
      </c>
    </row>
    <row r="1338" spans="1:5" x14ac:dyDescent="0.25">
      <c r="A1338">
        <v>1436</v>
      </c>
      <c r="B1338" s="4">
        <v>1</v>
      </c>
      <c r="D1338" s="5">
        <v>3</v>
      </c>
    </row>
    <row r="1339" spans="1:5" x14ac:dyDescent="0.25">
      <c r="A1339">
        <v>1437</v>
      </c>
      <c r="B1339" s="4">
        <v>1</v>
      </c>
      <c r="D1339" s="5">
        <v>3</v>
      </c>
    </row>
    <row r="1340" spans="1:5" x14ac:dyDescent="0.25">
      <c r="A1340">
        <v>1438</v>
      </c>
      <c r="B1340" s="4">
        <v>1</v>
      </c>
    </row>
    <row r="1341" spans="1:5" x14ac:dyDescent="0.25">
      <c r="A1341">
        <v>1439</v>
      </c>
      <c r="B1341" s="4">
        <v>1</v>
      </c>
      <c r="E1341" s="3">
        <v>4</v>
      </c>
    </row>
    <row r="1342" spans="1:5" x14ac:dyDescent="0.25">
      <c r="A1342">
        <v>1440</v>
      </c>
      <c r="B1342" s="4">
        <v>1</v>
      </c>
      <c r="E1342" s="3">
        <v>4</v>
      </c>
    </row>
    <row r="1343" spans="1:5" x14ac:dyDescent="0.25">
      <c r="A1343">
        <v>1441</v>
      </c>
      <c r="B1343" s="4">
        <v>1</v>
      </c>
      <c r="E1343" s="3">
        <v>4</v>
      </c>
    </row>
    <row r="1344" spans="1:5" x14ac:dyDescent="0.25">
      <c r="A1344">
        <v>1442</v>
      </c>
      <c r="B1344" s="4">
        <v>1</v>
      </c>
      <c r="E1344" s="3">
        <v>4</v>
      </c>
    </row>
    <row r="1345" spans="1:5" x14ac:dyDescent="0.25">
      <c r="A1345">
        <v>1443</v>
      </c>
      <c r="B1345" s="4">
        <v>1</v>
      </c>
      <c r="E1345" s="3">
        <v>4</v>
      </c>
    </row>
    <row r="1346" spans="1:5" x14ac:dyDescent="0.25">
      <c r="A1346">
        <v>1444</v>
      </c>
      <c r="E1346" s="3">
        <v>4</v>
      </c>
    </row>
    <row r="1347" spans="1:5" x14ac:dyDescent="0.25">
      <c r="A1347">
        <v>1445</v>
      </c>
      <c r="C1347" s="2">
        <v>2</v>
      </c>
      <c r="E1347" s="3">
        <v>4</v>
      </c>
    </row>
    <row r="1348" spans="1:5" x14ac:dyDescent="0.25">
      <c r="A1348">
        <v>1446</v>
      </c>
      <c r="C1348" s="2">
        <v>2</v>
      </c>
      <c r="E1348" s="3">
        <v>4</v>
      </c>
    </row>
    <row r="1349" spans="1:5" x14ac:dyDescent="0.25">
      <c r="A1349">
        <v>1447</v>
      </c>
      <c r="C1349" s="2">
        <v>2</v>
      </c>
      <c r="E1349" s="3">
        <v>4</v>
      </c>
    </row>
    <row r="1350" spans="1:5" x14ac:dyDescent="0.25">
      <c r="A1350">
        <v>1448</v>
      </c>
      <c r="C1350" s="2">
        <v>2</v>
      </c>
      <c r="D1350" s="5">
        <v>3</v>
      </c>
      <c r="E1350" s="3">
        <v>4</v>
      </c>
    </row>
    <row r="1351" spans="1:5" x14ac:dyDescent="0.25">
      <c r="A1351">
        <v>1449</v>
      </c>
      <c r="C1351" s="2">
        <v>2</v>
      </c>
      <c r="D1351" s="5">
        <v>3</v>
      </c>
      <c r="E1351" s="3">
        <v>4</v>
      </c>
    </row>
    <row r="1352" spans="1:5" x14ac:dyDescent="0.25">
      <c r="A1352">
        <v>1450</v>
      </c>
      <c r="C1352" s="2">
        <v>2</v>
      </c>
      <c r="D1352" s="5">
        <v>3</v>
      </c>
      <c r="E1352" s="3">
        <v>4</v>
      </c>
    </row>
    <row r="1353" spans="1:5" x14ac:dyDescent="0.25">
      <c r="A1353">
        <v>1451</v>
      </c>
      <c r="C1353" s="2">
        <v>2</v>
      </c>
      <c r="D1353" s="5">
        <v>3</v>
      </c>
    </row>
    <row r="1354" spans="1:5" x14ac:dyDescent="0.25">
      <c r="A1354">
        <v>1452</v>
      </c>
      <c r="C1354" s="2">
        <v>2</v>
      </c>
      <c r="D1354" s="5">
        <v>3</v>
      </c>
    </row>
    <row r="1355" spans="1:5" x14ac:dyDescent="0.25">
      <c r="A1355">
        <v>1453</v>
      </c>
      <c r="C1355" s="2">
        <v>2</v>
      </c>
      <c r="D1355" s="5">
        <v>3</v>
      </c>
    </row>
    <row r="1356" spans="1:5" x14ac:dyDescent="0.25">
      <c r="A1356">
        <v>1454</v>
      </c>
      <c r="C1356" s="2">
        <v>2</v>
      </c>
      <c r="D1356" s="5">
        <v>3</v>
      </c>
    </row>
    <row r="1357" spans="1:5" x14ac:dyDescent="0.25">
      <c r="A1357">
        <v>1455</v>
      </c>
      <c r="C1357" s="2">
        <v>2</v>
      </c>
      <c r="D1357" s="5">
        <v>3</v>
      </c>
    </row>
    <row r="1358" spans="1:5" x14ac:dyDescent="0.25">
      <c r="A1358">
        <v>1456</v>
      </c>
      <c r="B1358" s="4">
        <v>1</v>
      </c>
      <c r="C1358" s="2">
        <v>2</v>
      </c>
      <c r="D1358" s="5">
        <v>3</v>
      </c>
    </row>
    <row r="1359" spans="1:5" x14ac:dyDescent="0.25">
      <c r="A1359">
        <v>1457</v>
      </c>
      <c r="B1359" s="4">
        <v>1</v>
      </c>
      <c r="C1359" s="2">
        <v>2</v>
      </c>
      <c r="D1359" s="5">
        <v>3</v>
      </c>
    </row>
    <row r="1360" spans="1:5" x14ac:dyDescent="0.25">
      <c r="A1360">
        <v>1458</v>
      </c>
      <c r="B1360" s="4">
        <v>1</v>
      </c>
      <c r="C1360" s="2">
        <v>2</v>
      </c>
      <c r="D1360" s="5">
        <v>3</v>
      </c>
    </row>
    <row r="1361" spans="1:5" x14ac:dyDescent="0.25">
      <c r="A1361">
        <v>1459</v>
      </c>
      <c r="B1361" s="4">
        <v>1</v>
      </c>
      <c r="D1361" s="5">
        <v>3</v>
      </c>
    </row>
    <row r="1362" spans="1:5" x14ac:dyDescent="0.25">
      <c r="A1362">
        <v>1460</v>
      </c>
      <c r="B1362" s="4">
        <v>1</v>
      </c>
      <c r="D1362" s="5">
        <v>3</v>
      </c>
    </row>
    <row r="1363" spans="1:5" x14ac:dyDescent="0.25">
      <c r="A1363">
        <v>1461</v>
      </c>
      <c r="B1363" s="4">
        <v>1</v>
      </c>
    </row>
    <row r="1364" spans="1:5" x14ac:dyDescent="0.25">
      <c r="A1364">
        <v>1462</v>
      </c>
      <c r="B1364" s="4">
        <v>1</v>
      </c>
      <c r="E1364" s="3">
        <v>4</v>
      </c>
    </row>
    <row r="1365" spans="1:5" x14ac:dyDescent="0.25">
      <c r="A1365">
        <v>1463</v>
      </c>
      <c r="B1365" s="4">
        <v>1</v>
      </c>
      <c r="E1365" s="3">
        <v>4</v>
      </c>
    </row>
    <row r="1366" spans="1:5" x14ac:dyDescent="0.25">
      <c r="A1366">
        <v>1464</v>
      </c>
      <c r="B1366" s="4">
        <v>1</v>
      </c>
      <c r="E1366" s="3">
        <v>4</v>
      </c>
    </row>
    <row r="1367" spans="1:5" x14ac:dyDescent="0.25">
      <c r="A1367">
        <v>1465</v>
      </c>
      <c r="B1367" s="4">
        <v>1</v>
      </c>
      <c r="E1367" s="3">
        <v>4</v>
      </c>
    </row>
    <row r="1368" spans="1:5" x14ac:dyDescent="0.25">
      <c r="A1368">
        <v>1466</v>
      </c>
      <c r="B1368" s="4">
        <v>1</v>
      </c>
      <c r="E1368" s="3">
        <v>4</v>
      </c>
    </row>
    <row r="1369" spans="1:5" x14ac:dyDescent="0.25">
      <c r="A1369">
        <v>1467</v>
      </c>
      <c r="B1369" s="4">
        <v>1</v>
      </c>
      <c r="E1369" s="3">
        <v>4</v>
      </c>
    </row>
    <row r="1370" spans="1:5" x14ac:dyDescent="0.25">
      <c r="A1370">
        <v>1468</v>
      </c>
      <c r="B1370" s="4">
        <v>1</v>
      </c>
      <c r="E1370" s="3">
        <v>4</v>
      </c>
    </row>
    <row r="1371" spans="1:5" x14ac:dyDescent="0.25">
      <c r="A1371">
        <v>1469</v>
      </c>
      <c r="B1371" s="4">
        <v>1</v>
      </c>
      <c r="C1371" s="2">
        <v>2</v>
      </c>
      <c r="E1371" s="3">
        <v>4</v>
      </c>
    </row>
    <row r="1372" spans="1:5" x14ac:dyDescent="0.25">
      <c r="A1372">
        <v>1470</v>
      </c>
      <c r="B1372" s="4">
        <v>1</v>
      </c>
      <c r="C1372" s="2">
        <v>2</v>
      </c>
      <c r="E1372" s="3">
        <v>4</v>
      </c>
    </row>
    <row r="1373" spans="1:5" x14ac:dyDescent="0.25">
      <c r="A1373">
        <v>1471</v>
      </c>
      <c r="C1373" s="2">
        <v>2</v>
      </c>
      <c r="E1373" s="3">
        <v>4</v>
      </c>
    </row>
    <row r="1374" spans="1:5" x14ac:dyDescent="0.25">
      <c r="A1374">
        <v>1472</v>
      </c>
      <c r="C1374" s="2">
        <v>2</v>
      </c>
      <c r="E1374" s="3">
        <v>4</v>
      </c>
    </row>
    <row r="1375" spans="1:5" x14ac:dyDescent="0.25">
      <c r="A1375">
        <v>1473</v>
      </c>
      <c r="C1375" s="2">
        <v>2</v>
      </c>
      <c r="D1375" s="5">
        <v>3</v>
      </c>
      <c r="E1375" s="3">
        <v>4</v>
      </c>
    </row>
    <row r="1376" spans="1:5" x14ac:dyDescent="0.25">
      <c r="A1376">
        <v>1474</v>
      </c>
      <c r="C1376" s="2">
        <v>2</v>
      </c>
      <c r="D1376" s="5">
        <v>3</v>
      </c>
      <c r="E1376" s="3">
        <v>4</v>
      </c>
    </row>
    <row r="1377" spans="1:5" x14ac:dyDescent="0.25">
      <c r="A1377">
        <v>1475</v>
      </c>
      <c r="C1377" s="2">
        <v>2</v>
      </c>
      <c r="D1377" s="5">
        <v>3</v>
      </c>
      <c r="E1377" s="3">
        <v>4</v>
      </c>
    </row>
    <row r="1378" spans="1:5" x14ac:dyDescent="0.25">
      <c r="A1378">
        <v>1476</v>
      </c>
      <c r="C1378" s="2">
        <v>2</v>
      </c>
      <c r="D1378" s="5">
        <v>3</v>
      </c>
    </row>
    <row r="1379" spans="1:5" x14ac:dyDescent="0.25">
      <c r="A1379">
        <v>1477</v>
      </c>
      <c r="C1379" s="2">
        <v>2</v>
      </c>
      <c r="D1379" s="5">
        <v>3</v>
      </c>
    </row>
    <row r="1380" spans="1:5" x14ac:dyDescent="0.25">
      <c r="A1380">
        <v>1478</v>
      </c>
      <c r="C1380" s="2">
        <v>2</v>
      </c>
      <c r="D1380" s="5">
        <v>3</v>
      </c>
    </row>
    <row r="1381" spans="1:5" x14ac:dyDescent="0.25">
      <c r="A1381">
        <v>1479</v>
      </c>
      <c r="C1381" s="2">
        <v>2</v>
      </c>
      <c r="D1381" s="5">
        <v>3</v>
      </c>
    </row>
    <row r="1382" spans="1:5" x14ac:dyDescent="0.25">
      <c r="A1382">
        <v>1480</v>
      </c>
      <c r="C1382" s="2">
        <v>2</v>
      </c>
      <c r="D1382" s="5">
        <v>3</v>
      </c>
    </row>
    <row r="1383" spans="1:5" x14ac:dyDescent="0.25">
      <c r="A1383">
        <v>1481</v>
      </c>
      <c r="C1383" s="2">
        <v>2</v>
      </c>
      <c r="D1383" s="5">
        <v>3</v>
      </c>
    </row>
    <row r="1384" spans="1:5" x14ac:dyDescent="0.25">
      <c r="A1384">
        <v>1482</v>
      </c>
      <c r="B1384" s="4">
        <v>1</v>
      </c>
      <c r="C1384" s="2">
        <v>2</v>
      </c>
      <c r="D1384" s="5">
        <v>3</v>
      </c>
    </row>
    <row r="1385" spans="1:5" x14ac:dyDescent="0.25">
      <c r="A1385">
        <v>1483</v>
      </c>
      <c r="B1385" s="4">
        <v>1</v>
      </c>
      <c r="C1385" s="2">
        <v>2</v>
      </c>
      <c r="D1385" s="5">
        <v>3</v>
      </c>
    </row>
    <row r="1386" spans="1:5" x14ac:dyDescent="0.25">
      <c r="A1386">
        <v>1484</v>
      </c>
      <c r="B1386" s="4">
        <v>1</v>
      </c>
      <c r="D1386" s="5">
        <v>3</v>
      </c>
    </row>
    <row r="1387" spans="1:5" x14ac:dyDescent="0.25">
      <c r="A1387">
        <v>1485</v>
      </c>
      <c r="B1387" s="4">
        <v>1</v>
      </c>
      <c r="D1387" s="5">
        <v>3</v>
      </c>
    </row>
    <row r="1388" spans="1:5" x14ac:dyDescent="0.25">
      <c r="A1388">
        <v>1486</v>
      </c>
      <c r="B1388" s="4">
        <v>1</v>
      </c>
      <c r="D1388" s="5">
        <v>3</v>
      </c>
    </row>
    <row r="1389" spans="1:5" x14ac:dyDescent="0.25">
      <c r="A1389">
        <v>1487</v>
      </c>
      <c r="B1389" s="4">
        <v>1</v>
      </c>
    </row>
    <row r="1390" spans="1:5" x14ac:dyDescent="0.25">
      <c r="A1390">
        <v>1488</v>
      </c>
      <c r="B1390" s="4">
        <v>1</v>
      </c>
      <c r="E1390" s="3">
        <v>4</v>
      </c>
    </row>
    <row r="1391" spans="1:5" x14ac:dyDescent="0.25">
      <c r="A1391">
        <v>1489</v>
      </c>
      <c r="B1391" s="4">
        <v>1</v>
      </c>
      <c r="E1391" s="3">
        <v>4</v>
      </c>
    </row>
    <row r="1392" spans="1:5" x14ac:dyDescent="0.25">
      <c r="A1392">
        <v>1490</v>
      </c>
      <c r="B1392" s="4">
        <v>1</v>
      </c>
      <c r="E1392" s="3">
        <v>4</v>
      </c>
    </row>
    <row r="1393" spans="1:5" x14ac:dyDescent="0.25">
      <c r="A1393">
        <v>1491</v>
      </c>
      <c r="B1393" s="4">
        <v>1</v>
      </c>
      <c r="E1393" s="3">
        <v>4</v>
      </c>
    </row>
    <row r="1394" spans="1:5" x14ac:dyDescent="0.25">
      <c r="A1394">
        <v>1492</v>
      </c>
      <c r="B1394" s="4">
        <v>1</v>
      </c>
      <c r="E1394" s="3">
        <v>4</v>
      </c>
    </row>
    <row r="1395" spans="1:5" x14ac:dyDescent="0.25">
      <c r="A1395">
        <v>1493</v>
      </c>
      <c r="B1395" s="4">
        <v>1</v>
      </c>
      <c r="E1395" s="3">
        <v>4</v>
      </c>
    </row>
    <row r="1396" spans="1:5" x14ac:dyDescent="0.25">
      <c r="A1396">
        <v>1494</v>
      </c>
      <c r="B1396" s="4">
        <v>1</v>
      </c>
      <c r="E1396" s="3">
        <v>4</v>
      </c>
    </row>
    <row r="1397" spans="1:5" x14ac:dyDescent="0.25">
      <c r="A1397">
        <v>1495</v>
      </c>
      <c r="B1397" s="4">
        <v>1</v>
      </c>
      <c r="E1397" s="3">
        <v>4</v>
      </c>
    </row>
    <row r="1398" spans="1:5" x14ac:dyDescent="0.25">
      <c r="A1398">
        <v>1496</v>
      </c>
      <c r="B1398" s="4">
        <v>1</v>
      </c>
      <c r="C1398" s="2">
        <v>2</v>
      </c>
      <c r="E1398" s="3">
        <v>4</v>
      </c>
    </row>
    <row r="1399" spans="1:5" x14ac:dyDescent="0.25">
      <c r="A1399">
        <v>1497</v>
      </c>
      <c r="C1399" s="2">
        <v>2</v>
      </c>
      <c r="E1399" s="3">
        <v>4</v>
      </c>
    </row>
    <row r="1400" spans="1:5" x14ac:dyDescent="0.25">
      <c r="A1400">
        <v>1498</v>
      </c>
      <c r="C1400" s="2">
        <v>2</v>
      </c>
      <c r="D1400" s="5">
        <v>3</v>
      </c>
      <c r="E1400" s="3">
        <v>4</v>
      </c>
    </row>
    <row r="1401" spans="1:5" x14ac:dyDescent="0.25">
      <c r="A1401">
        <v>1499</v>
      </c>
      <c r="C1401" s="2">
        <v>2</v>
      </c>
      <c r="D1401" s="5">
        <v>3</v>
      </c>
      <c r="E1401" s="3">
        <v>4</v>
      </c>
    </row>
    <row r="1402" spans="1:5" x14ac:dyDescent="0.25">
      <c r="A1402">
        <v>1500</v>
      </c>
      <c r="C1402" s="2">
        <v>2</v>
      </c>
      <c r="D1402" s="5">
        <v>3</v>
      </c>
      <c r="E1402" s="3">
        <v>4</v>
      </c>
    </row>
    <row r="1403" spans="1:5" x14ac:dyDescent="0.25">
      <c r="A1403">
        <v>1501</v>
      </c>
      <c r="C1403" s="2">
        <v>2</v>
      </c>
      <c r="D1403" s="5">
        <v>3</v>
      </c>
      <c r="E1403" s="3">
        <v>4</v>
      </c>
    </row>
    <row r="1404" spans="1:5" x14ac:dyDescent="0.25">
      <c r="A1404">
        <v>1502</v>
      </c>
      <c r="C1404" s="2">
        <v>2</v>
      </c>
      <c r="D1404" s="5">
        <v>3</v>
      </c>
    </row>
    <row r="1405" spans="1:5" x14ac:dyDescent="0.25">
      <c r="A1405">
        <v>1503</v>
      </c>
      <c r="C1405" s="2">
        <v>2</v>
      </c>
      <c r="D1405" s="5">
        <v>3</v>
      </c>
    </row>
    <row r="1406" spans="1:5" x14ac:dyDescent="0.25">
      <c r="A1406">
        <v>1504</v>
      </c>
      <c r="C1406" s="2">
        <v>2</v>
      </c>
      <c r="D1406" s="5">
        <v>3</v>
      </c>
    </row>
    <row r="1407" spans="1:5" x14ac:dyDescent="0.25">
      <c r="A1407">
        <v>1505</v>
      </c>
      <c r="C1407" s="2">
        <v>2</v>
      </c>
      <c r="D1407" s="5">
        <v>3</v>
      </c>
    </row>
    <row r="1408" spans="1:5" x14ac:dyDescent="0.25">
      <c r="A1408">
        <v>1506</v>
      </c>
      <c r="C1408" s="2">
        <v>2</v>
      </c>
      <c r="D1408" s="5">
        <v>3</v>
      </c>
    </row>
    <row r="1409" spans="1:6" x14ac:dyDescent="0.25">
      <c r="A1409">
        <v>1507</v>
      </c>
      <c r="C1409" s="2">
        <v>2</v>
      </c>
      <c r="D1409" s="5">
        <v>3</v>
      </c>
    </row>
    <row r="1410" spans="1:6" x14ac:dyDescent="0.25">
      <c r="A1410">
        <v>1508</v>
      </c>
      <c r="C1410" s="2">
        <v>2</v>
      </c>
      <c r="D1410" s="5">
        <v>3</v>
      </c>
    </row>
    <row r="1411" spans="1:6" x14ac:dyDescent="0.25">
      <c r="A1411">
        <v>1509</v>
      </c>
      <c r="C1411" s="2">
        <v>2</v>
      </c>
      <c r="D1411" s="5">
        <v>3</v>
      </c>
    </row>
    <row r="1412" spans="1:6" x14ac:dyDescent="0.25">
      <c r="A1412">
        <v>1510</v>
      </c>
      <c r="B1412" s="4">
        <v>1</v>
      </c>
      <c r="C1412" s="2">
        <v>2</v>
      </c>
      <c r="D1412" s="5">
        <v>3</v>
      </c>
    </row>
    <row r="1413" spans="1:6" x14ac:dyDescent="0.25">
      <c r="A1413">
        <v>1511</v>
      </c>
      <c r="B1413" s="4">
        <v>1</v>
      </c>
      <c r="C1413" s="2">
        <v>2</v>
      </c>
      <c r="D1413" s="5">
        <v>3</v>
      </c>
    </row>
    <row r="1414" spans="1:6" x14ac:dyDescent="0.25">
      <c r="A1414">
        <v>1512</v>
      </c>
      <c r="B1414" s="4">
        <v>1</v>
      </c>
      <c r="D1414" s="5">
        <v>3</v>
      </c>
    </row>
    <row r="1415" spans="1:6" x14ac:dyDescent="0.25">
      <c r="A1415">
        <v>1513</v>
      </c>
      <c r="B1415" s="4">
        <v>1</v>
      </c>
      <c r="D1415" s="5">
        <v>3</v>
      </c>
    </row>
    <row r="1416" spans="1:6" x14ac:dyDescent="0.25">
      <c r="A1416">
        <v>1514</v>
      </c>
      <c r="B1416" s="4">
        <v>1</v>
      </c>
      <c r="D1416" s="5">
        <v>3</v>
      </c>
      <c r="E1416" s="3">
        <v>4</v>
      </c>
    </row>
    <row r="1417" spans="1:6" x14ac:dyDescent="0.25">
      <c r="A1417">
        <v>1515</v>
      </c>
      <c r="B1417" s="4">
        <v>1</v>
      </c>
      <c r="E1417" s="3">
        <v>4</v>
      </c>
    </row>
    <row r="1418" spans="1:6" x14ac:dyDescent="0.25">
      <c r="A1418">
        <v>1516</v>
      </c>
      <c r="B1418" s="4">
        <v>1</v>
      </c>
      <c r="E1418" s="3">
        <v>4</v>
      </c>
    </row>
    <row r="1419" spans="1:6" x14ac:dyDescent="0.25">
      <c r="A1419">
        <v>1517</v>
      </c>
      <c r="B1419" s="4">
        <v>1</v>
      </c>
      <c r="E1419" s="3">
        <v>4</v>
      </c>
      <c r="F1419" t="s">
        <v>22</v>
      </c>
    </row>
    <row r="1420" spans="1:6" x14ac:dyDescent="0.25">
      <c r="A1420">
        <v>1518</v>
      </c>
    </row>
    <row r="1421" spans="1:6" x14ac:dyDescent="0.25">
      <c r="A1421">
        <v>1519</v>
      </c>
      <c r="F1421" t="s">
        <v>22</v>
      </c>
    </row>
    <row r="1422" spans="1:6" x14ac:dyDescent="0.25">
      <c r="A1422">
        <v>1520</v>
      </c>
      <c r="C1422" s="2">
        <v>2</v>
      </c>
    </row>
    <row r="1423" spans="1:6" x14ac:dyDescent="0.25">
      <c r="A1423">
        <v>1521</v>
      </c>
      <c r="C1423" s="2">
        <v>2</v>
      </c>
    </row>
    <row r="1424" spans="1:6" x14ac:dyDescent="0.25">
      <c r="A1424">
        <v>1522</v>
      </c>
      <c r="C1424" s="2">
        <v>2</v>
      </c>
    </row>
    <row r="1425" spans="1:4" x14ac:dyDescent="0.25">
      <c r="A1425">
        <v>1523</v>
      </c>
      <c r="C1425" s="2">
        <v>2</v>
      </c>
    </row>
    <row r="1426" spans="1:4" x14ac:dyDescent="0.25">
      <c r="A1426">
        <v>1524</v>
      </c>
      <c r="C1426" s="2">
        <v>2</v>
      </c>
    </row>
    <row r="1427" spans="1:4" x14ac:dyDescent="0.25">
      <c r="A1427">
        <v>1525</v>
      </c>
      <c r="C1427" s="2">
        <v>2</v>
      </c>
    </row>
    <row r="1428" spans="1:4" x14ac:dyDescent="0.25">
      <c r="A1428">
        <v>1526</v>
      </c>
      <c r="C1428" s="2">
        <v>2</v>
      </c>
    </row>
    <row r="1429" spans="1:4" x14ac:dyDescent="0.25">
      <c r="A1429">
        <v>1527</v>
      </c>
      <c r="C1429" s="2">
        <v>2</v>
      </c>
    </row>
    <row r="1430" spans="1:4" x14ac:dyDescent="0.25">
      <c r="A1430">
        <v>1528</v>
      </c>
      <c r="C1430" s="2">
        <v>2</v>
      </c>
    </row>
    <row r="1431" spans="1:4" x14ac:dyDescent="0.25">
      <c r="A1431">
        <v>1529</v>
      </c>
      <c r="C1431" s="2">
        <v>2</v>
      </c>
    </row>
    <row r="1432" spans="1:4" x14ac:dyDescent="0.25">
      <c r="A1432">
        <v>1530</v>
      </c>
      <c r="C1432" s="2">
        <v>2</v>
      </c>
    </row>
    <row r="1433" spans="1:4" x14ac:dyDescent="0.25">
      <c r="A1433">
        <v>1531</v>
      </c>
      <c r="C1433" s="2">
        <v>2</v>
      </c>
      <c r="D1433" s="5">
        <v>3</v>
      </c>
    </row>
    <row r="1434" spans="1:4" x14ac:dyDescent="0.25">
      <c r="A1434">
        <v>1532</v>
      </c>
      <c r="C1434" s="2">
        <v>2</v>
      </c>
      <c r="D1434" s="5">
        <v>3</v>
      </c>
    </row>
    <row r="1435" spans="1:4" x14ac:dyDescent="0.25">
      <c r="A1435">
        <v>1533</v>
      </c>
      <c r="C1435" s="2">
        <v>2</v>
      </c>
      <c r="D1435" s="5">
        <v>3</v>
      </c>
    </row>
    <row r="1436" spans="1:4" x14ac:dyDescent="0.25">
      <c r="A1436">
        <v>1534</v>
      </c>
      <c r="C1436" s="2">
        <v>2</v>
      </c>
      <c r="D1436" s="5">
        <v>3</v>
      </c>
    </row>
    <row r="1437" spans="1:4" x14ac:dyDescent="0.25">
      <c r="A1437">
        <v>1535</v>
      </c>
      <c r="C1437" s="2">
        <v>2</v>
      </c>
      <c r="D1437" s="5">
        <v>3</v>
      </c>
    </row>
    <row r="1438" spans="1:4" x14ac:dyDescent="0.25">
      <c r="A1438">
        <v>1536</v>
      </c>
      <c r="C1438" s="2">
        <v>2</v>
      </c>
      <c r="D1438" s="5">
        <v>3</v>
      </c>
    </row>
    <row r="1439" spans="1:4" x14ac:dyDescent="0.25">
      <c r="A1439">
        <v>1537</v>
      </c>
      <c r="B1439" s="4">
        <v>1</v>
      </c>
      <c r="C1439" s="2">
        <v>2</v>
      </c>
      <c r="D1439" s="5">
        <v>3</v>
      </c>
    </row>
    <row r="1440" spans="1:4" x14ac:dyDescent="0.25">
      <c r="A1440">
        <v>1538</v>
      </c>
      <c r="B1440" s="4">
        <v>1</v>
      </c>
      <c r="C1440" s="2">
        <v>2</v>
      </c>
      <c r="D1440" s="5">
        <v>3</v>
      </c>
    </row>
    <row r="1441" spans="1:5" x14ac:dyDescent="0.25">
      <c r="A1441">
        <v>1539</v>
      </c>
      <c r="B1441" s="4">
        <v>1</v>
      </c>
      <c r="C1441" s="2">
        <v>2</v>
      </c>
      <c r="D1441" s="5">
        <v>3</v>
      </c>
    </row>
    <row r="1442" spans="1:5" x14ac:dyDescent="0.25">
      <c r="A1442">
        <v>1540</v>
      </c>
      <c r="B1442" s="4">
        <v>1</v>
      </c>
      <c r="C1442" s="2">
        <v>2</v>
      </c>
      <c r="D1442" s="5">
        <v>3</v>
      </c>
    </row>
    <row r="1443" spans="1:5" x14ac:dyDescent="0.25">
      <c r="A1443">
        <v>1541</v>
      </c>
      <c r="B1443" s="4">
        <v>1</v>
      </c>
      <c r="D1443" s="5">
        <v>3</v>
      </c>
    </row>
    <row r="1444" spans="1:5" x14ac:dyDescent="0.25">
      <c r="A1444">
        <v>1542</v>
      </c>
      <c r="B1444" s="4">
        <v>1</v>
      </c>
      <c r="D1444" s="5">
        <v>3</v>
      </c>
    </row>
    <row r="1445" spans="1:5" x14ac:dyDescent="0.25">
      <c r="A1445">
        <v>1543</v>
      </c>
      <c r="B1445" s="4">
        <v>1</v>
      </c>
      <c r="D1445" s="5">
        <v>3</v>
      </c>
    </row>
    <row r="1446" spans="1:5" x14ac:dyDescent="0.25">
      <c r="A1446">
        <v>1544</v>
      </c>
      <c r="B1446" s="4">
        <v>1</v>
      </c>
      <c r="D1446" s="5">
        <v>3</v>
      </c>
    </row>
    <row r="1447" spans="1:5" x14ac:dyDescent="0.25">
      <c r="A1447">
        <v>1545</v>
      </c>
      <c r="B1447" s="4">
        <v>1</v>
      </c>
      <c r="D1447" s="5">
        <v>3</v>
      </c>
      <c r="E1447" s="3">
        <v>4</v>
      </c>
    </row>
    <row r="1448" spans="1:5" x14ac:dyDescent="0.25">
      <c r="A1448">
        <v>1546</v>
      </c>
      <c r="B1448" s="4">
        <v>1</v>
      </c>
      <c r="D1448" s="5">
        <v>3</v>
      </c>
      <c r="E1448" s="3">
        <v>4</v>
      </c>
    </row>
    <row r="1449" spans="1:5" x14ac:dyDescent="0.25">
      <c r="A1449">
        <v>1547</v>
      </c>
      <c r="B1449" s="4">
        <v>1</v>
      </c>
      <c r="D1449" s="5">
        <v>3</v>
      </c>
      <c r="E1449" s="3">
        <v>4</v>
      </c>
    </row>
    <row r="1450" spans="1:5" x14ac:dyDescent="0.25">
      <c r="A1450">
        <v>1548</v>
      </c>
      <c r="B1450" s="4">
        <v>1</v>
      </c>
      <c r="E1450" s="3">
        <v>4</v>
      </c>
    </row>
    <row r="1451" spans="1:5" x14ac:dyDescent="0.25">
      <c r="A1451">
        <v>1549</v>
      </c>
      <c r="B1451" s="4">
        <v>1</v>
      </c>
      <c r="E1451" s="3">
        <v>4</v>
      </c>
    </row>
    <row r="1452" spans="1:5" x14ac:dyDescent="0.25">
      <c r="A1452">
        <v>1550</v>
      </c>
      <c r="B1452" s="4">
        <v>1</v>
      </c>
      <c r="E1452" s="3">
        <v>4</v>
      </c>
    </row>
    <row r="1453" spans="1:5" x14ac:dyDescent="0.25">
      <c r="A1453">
        <v>1551</v>
      </c>
      <c r="B1453" s="4">
        <v>1</v>
      </c>
      <c r="E1453" s="3">
        <v>4</v>
      </c>
    </row>
    <row r="1454" spans="1:5" x14ac:dyDescent="0.25">
      <c r="A1454">
        <v>1552</v>
      </c>
      <c r="B1454" s="4">
        <v>1</v>
      </c>
      <c r="C1454" s="2">
        <v>2</v>
      </c>
      <c r="E1454" s="3">
        <v>4</v>
      </c>
    </row>
    <row r="1455" spans="1:5" x14ac:dyDescent="0.25">
      <c r="A1455">
        <v>1553</v>
      </c>
      <c r="B1455" s="4">
        <v>1</v>
      </c>
      <c r="C1455" s="2">
        <v>2</v>
      </c>
      <c r="E1455" s="3">
        <v>4</v>
      </c>
    </row>
    <row r="1456" spans="1:5" x14ac:dyDescent="0.25">
      <c r="A1456">
        <v>1554</v>
      </c>
      <c r="C1456" s="2">
        <v>2</v>
      </c>
      <c r="E1456" s="3">
        <v>4</v>
      </c>
    </row>
    <row r="1457" spans="1:5" x14ac:dyDescent="0.25">
      <c r="A1457">
        <v>1555</v>
      </c>
      <c r="C1457" s="2">
        <v>2</v>
      </c>
      <c r="E1457" s="3">
        <v>4</v>
      </c>
    </row>
    <row r="1458" spans="1:5" x14ac:dyDescent="0.25">
      <c r="A1458">
        <v>1556</v>
      </c>
      <c r="C1458" s="2">
        <v>2</v>
      </c>
      <c r="E1458" s="3">
        <v>4</v>
      </c>
    </row>
    <row r="1459" spans="1:5" x14ac:dyDescent="0.25">
      <c r="A1459">
        <v>1557</v>
      </c>
      <c r="C1459" s="2">
        <v>2</v>
      </c>
      <c r="E1459" s="3">
        <v>4</v>
      </c>
    </row>
    <row r="1460" spans="1:5" x14ac:dyDescent="0.25">
      <c r="A1460">
        <v>1558</v>
      </c>
      <c r="C1460" s="2">
        <v>2</v>
      </c>
      <c r="E1460" s="3">
        <v>4</v>
      </c>
    </row>
    <row r="1461" spans="1:5" x14ac:dyDescent="0.25">
      <c r="A1461">
        <v>1559</v>
      </c>
      <c r="C1461" s="2">
        <v>2</v>
      </c>
      <c r="D1461" s="5">
        <v>3</v>
      </c>
      <c r="E1461" s="3">
        <v>4</v>
      </c>
    </row>
    <row r="1462" spans="1:5" x14ac:dyDescent="0.25">
      <c r="A1462">
        <v>1560</v>
      </c>
      <c r="C1462" s="2">
        <v>2</v>
      </c>
      <c r="D1462" s="5">
        <v>3</v>
      </c>
      <c r="E1462" s="3">
        <v>4</v>
      </c>
    </row>
    <row r="1463" spans="1:5" x14ac:dyDescent="0.25">
      <c r="A1463">
        <v>1561</v>
      </c>
      <c r="C1463" s="2">
        <v>2</v>
      </c>
      <c r="D1463" s="5">
        <v>3</v>
      </c>
    </row>
    <row r="1464" spans="1:5" x14ac:dyDescent="0.25">
      <c r="A1464">
        <v>1562</v>
      </c>
      <c r="C1464" s="2">
        <v>2</v>
      </c>
      <c r="D1464" s="5">
        <v>3</v>
      </c>
    </row>
    <row r="1465" spans="1:5" x14ac:dyDescent="0.25">
      <c r="A1465">
        <v>1563</v>
      </c>
      <c r="C1465" s="2">
        <v>2</v>
      </c>
      <c r="D1465" s="5">
        <v>3</v>
      </c>
    </row>
    <row r="1466" spans="1:5" x14ac:dyDescent="0.25">
      <c r="A1466">
        <v>1564</v>
      </c>
      <c r="C1466" s="2">
        <v>2</v>
      </c>
      <c r="D1466" s="5">
        <v>3</v>
      </c>
    </row>
    <row r="1467" spans="1:5" x14ac:dyDescent="0.25">
      <c r="A1467">
        <v>1565</v>
      </c>
      <c r="B1467" s="4">
        <v>1</v>
      </c>
      <c r="C1467" s="2">
        <v>2</v>
      </c>
      <c r="D1467" s="5">
        <v>3</v>
      </c>
    </row>
    <row r="1468" spans="1:5" x14ac:dyDescent="0.25">
      <c r="A1468">
        <v>1566</v>
      </c>
      <c r="B1468" s="4">
        <v>1</v>
      </c>
      <c r="C1468" s="2">
        <v>2</v>
      </c>
      <c r="D1468" s="5">
        <v>3</v>
      </c>
    </row>
    <row r="1469" spans="1:5" x14ac:dyDescent="0.25">
      <c r="A1469">
        <v>1567</v>
      </c>
      <c r="B1469" s="4">
        <v>1</v>
      </c>
      <c r="D1469" s="5">
        <v>3</v>
      </c>
    </row>
    <row r="1470" spans="1:5" x14ac:dyDescent="0.25">
      <c r="A1470">
        <v>1568</v>
      </c>
      <c r="B1470" s="4">
        <v>1</v>
      </c>
      <c r="D1470" s="5">
        <v>3</v>
      </c>
    </row>
    <row r="1471" spans="1:5" x14ac:dyDescent="0.25">
      <c r="A1471">
        <v>1569</v>
      </c>
      <c r="B1471" s="4">
        <v>1</v>
      </c>
      <c r="D1471" s="5">
        <v>3</v>
      </c>
    </row>
    <row r="1472" spans="1:5" x14ac:dyDescent="0.25">
      <c r="A1472">
        <v>1570</v>
      </c>
      <c r="B1472" s="4">
        <v>1</v>
      </c>
      <c r="D1472" s="5">
        <v>3</v>
      </c>
    </row>
    <row r="1473" spans="1:5" x14ac:dyDescent="0.25">
      <c r="A1473">
        <v>1571</v>
      </c>
      <c r="B1473" s="4">
        <v>1</v>
      </c>
      <c r="D1473" s="5">
        <v>3</v>
      </c>
      <c r="E1473" s="3">
        <v>4</v>
      </c>
    </row>
    <row r="1474" spans="1:5" x14ac:dyDescent="0.25">
      <c r="A1474">
        <v>1572</v>
      </c>
      <c r="B1474" s="4">
        <v>1</v>
      </c>
      <c r="E1474" s="3">
        <v>4</v>
      </c>
    </row>
    <row r="1475" spans="1:5" x14ac:dyDescent="0.25">
      <c r="A1475">
        <v>1573</v>
      </c>
      <c r="B1475" s="4">
        <v>1</v>
      </c>
      <c r="E1475" s="3">
        <v>4</v>
      </c>
    </row>
    <row r="1476" spans="1:5" x14ac:dyDescent="0.25">
      <c r="A1476">
        <v>1574</v>
      </c>
      <c r="B1476" s="4">
        <v>1</v>
      </c>
      <c r="E1476" s="3">
        <v>4</v>
      </c>
    </row>
    <row r="1477" spans="1:5" x14ac:dyDescent="0.25">
      <c r="A1477">
        <v>1575</v>
      </c>
      <c r="B1477" s="4">
        <v>1</v>
      </c>
      <c r="E1477" s="3">
        <v>4</v>
      </c>
    </row>
    <row r="1478" spans="1:5" x14ac:dyDescent="0.25">
      <c r="A1478">
        <v>1576</v>
      </c>
      <c r="B1478" s="4">
        <v>1</v>
      </c>
      <c r="E1478" s="3">
        <v>4</v>
      </c>
    </row>
    <row r="1479" spans="1:5" x14ac:dyDescent="0.25">
      <c r="A1479">
        <v>1577</v>
      </c>
      <c r="B1479" s="4">
        <v>1</v>
      </c>
      <c r="E1479" s="3">
        <v>4</v>
      </c>
    </row>
    <row r="1480" spans="1:5" x14ac:dyDescent="0.25">
      <c r="A1480">
        <v>1578</v>
      </c>
      <c r="B1480" s="4">
        <v>1</v>
      </c>
      <c r="E1480" s="3">
        <v>4</v>
      </c>
    </row>
    <row r="1481" spans="1:5" x14ac:dyDescent="0.25">
      <c r="A1481">
        <v>1579</v>
      </c>
      <c r="C1481" s="2">
        <v>2</v>
      </c>
      <c r="E1481" s="3">
        <v>4</v>
      </c>
    </row>
    <row r="1482" spans="1:5" x14ac:dyDescent="0.25">
      <c r="A1482">
        <v>1580</v>
      </c>
      <c r="C1482" s="2">
        <v>2</v>
      </c>
      <c r="E1482" s="3">
        <v>4</v>
      </c>
    </row>
    <row r="1483" spans="1:5" x14ac:dyDescent="0.25">
      <c r="A1483">
        <v>1581</v>
      </c>
      <c r="C1483" s="2">
        <v>2</v>
      </c>
      <c r="E1483" s="3">
        <v>4</v>
      </c>
    </row>
    <row r="1484" spans="1:5" x14ac:dyDescent="0.25">
      <c r="A1484">
        <v>1582</v>
      </c>
      <c r="C1484" s="2">
        <v>2</v>
      </c>
      <c r="D1484" s="5">
        <v>3</v>
      </c>
      <c r="E1484" s="3">
        <v>4</v>
      </c>
    </row>
    <row r="1485" spans="1:5" x14ac:dyDescent="0.25">
      <c r="A1485">
        <v>1583</v>
      </c>
      <c r="C1485" s="2">
        <v>2</v>
      </c>
      <c r="D1485" s="5">
        <v>3</v>
      </c>
      <c r="E1485" s="3">
        <v>4</v>
      </c>
    </row>
    <row r="1486" spans="1:5" x14ac:dyDescent="0.25">
      <c r="A1486">
        <v>1584</v>
      </c>
      <c r="C1486" s="2">
        <v>2</v>
      </c>
      <c r="D1486" s="5">
        <v>3</v>
      </c>
    </row>
    <row r="1487" spans="1:5" x14ac:dyDescent="0.25">
      <c r="A1487">
        <v>1585</v>
      </c>
      <c r="C1487" s="2">
        <v>2</v>
      </c>
      <c r="D1487" s="5">
        <v>3</v>
      </c>
    </row>
    <row r="1488" spans="1:5" x14ac:dyDescent="0.25">
      <c r="A1488">
        <v>1586</v>
      </c>
      <c r="C1488" s="2">
        <v>2</v>
      </c>
      <c r="D1488" s="5">
        <v>3</v>
      </c>
    </row>
    <row r="1489" spans="1:5" x14ac:dyDescent="0.25">
      <c r="A1489">
        <v>1587</v>
      </c>
      <c r="C1489" s="2">
        <v>2</v>
      </c>
      <c r="D1489" s="5">
        <v>3</v>
      </c>
    </row>
    <row r="1490" spans="1:5" x14ac:dyDescent="0.25">
      <c r="A1490">
        <v>1588</v>
      </c>
      <c r="C1490" s="2">
        <v>2</v>
      </c>
      <c r="D1490" s="5">
        <v>3</v>
      </c>
    </row>
    <row r="1491" spans="1:5" x14ac:dyDescent="0.25">
      <c r="A1491">
        <v>1589</v>
      </c>
      <c r="C1491" s="2">
        <v>2</v>
      </c>
      <c r="D1491" s="5">
        <v>3</v>
      </c>
    </row>
    <row r="1492" spans="1:5" x14ac:dyDescent="0.25">
      <c r="A1492">
        <v>1590</v>
      </c>
      <c r="B1492" s="4">
        <v>1</v>
      </c>
      <c r="C1492" s="2">
        <v>2</v>
      </c>
      <c r="D1492" s="5">
        <v>3</v>
      </c>
    </row>
    <row r="1493" spans="1:5" x14ac:dyDescent="0.25">
      <c r="A1493">
        <v>1591</v>
      </c>
      <c r="B1493" s="4">
        <v>1</v>
      </c>
      <c r="C1493" s="2">
        <v>2</v>
      </c>
      <c r="D1493" s="5">
        <v>3</v>
      </c>
    </row>
    <row r="1494" spans="1:5" x14ac:dyDescent="0.25">
      <c r="A1494">
        <v>1592</v>
      </c>
      <c r="B1494" s="4">
        <v>1</v>
      </c>
      <c r="D1494" s="5">
        <v>3</v>
      </c>
    </row>
    <row r="1495" spans="1:5" x14ac:dyDescent="0.25">
      <c r="A1495">
        <v>1593</v>
      </c>
      <c r="B1495" s="4">
        <v>1</v>
      </c>
      <c r="D1495" s="5">
        <v>3</v>
      </c>
    </row>
    <row r="1496" spans="1:5" x14ac:dyDescent="0.25">
      <c r="A1496">
        <v>1594</v>
      </c>
      <c r="B1496" s="4">
        <v>1</v>
      </c>
      <c r="D1496" s="5">
        <v>3</v>
      </c>
    </row>
    <row r="1497" spans="1:5" x14ac:dyDescent="0.25">
      <c r="A1497">
        <v>1595</v>
      </c>
      <c r="B1497" s="4">
        <v>1</v>
      </c>
      <c r="D1497" s="5">
        <v>3</v>
      </c>
      <c r="E1497" s="3">
        <v>4</v>
      </c>
    </row>
    <row r="1498" spans="1:5" x14ac:dyDescent="0.25">
      <c r="A1498">
        <v>1596</v>
      </c>
      <c r="B1498" s="4">
        <v>1</v>
      </c>
      <c r="E1498" s="3">
        <v>4</v>
      </c>
    </row>
    <row r="1499" spans="1:5" x14ac:dyDescent="0.25">
      <c r="A1499">
        <v>1597</v>
      </c>
      <c r="B1499" s="4">
        <v>1</v>
      </c>
      <c r="E1499" s="3">
        <v>4</v>
      </c>
    </row>
    <row r="1500" spans="1:5" x14ac:dyDescent="0.25">
      <c r="A1500">
        <v>1598</v>
      </c>
      <c r="B1500" s="4">
        <v>1</v>
      </c>
      <c r="E1500" s="3">
        <v>4</v>
      </c>
    </row>
    <row r="1501" spans="1:5" x14ac:dyDescent="0.25">
      <c r="A1501">
        <v>1599</v>
      </c>
      <c r="B1501" s="4">
        <v>1</v>
      </c>
      <c r="E1501" s="3">
        <v>4</v>
      </c>
    </row>
    <row r="1502" spans="1:5" x14ac:dyDescent="0.25">
      <c r="A1502">
        <v>1600</v>
      </c>
      <c r="B1502" s="4">
        <v>1</v>
      </c>
      <c r="E1502" s="3">
        <v>4</v>
      </c>
    </row>
    <row r="1503" spans="1:5" x14ac:dyDescent="0.25">
      <c r="A1503">
        <v>1601</v>
      </c>
      <c r="B1503" s="4">
        <v>1</v>
      </c>
      <c r="E1503" s="3">
        <v>4</v>
      </c>
    </row>
    <row r="1504" spans="1:5" x14ac:dyDescent="0.25">
      <c r="A1504">
        <v>1602</v>
      </c>
      <c r="B1504" s="4">
        <v>1</v>
      </c>
      <c r="E1504" s="3">
        <v>4</v>
      </c>
    </row>
    <row r="1505" spans="1:5" x14ac:dyDescent="0.25">
      <c r="A1505">
        <v>1603</v>
      </c>
      <c r="B1505" s="4">
        <v>1</v>
      </c>
      <c r="E1505" s="3">
        <v>4</v>
      </c>
    </row>
    <row r="1506" spans="1:5" x14ac:dyDescent="0.25">
      <c r="A1506">
        <v>1604</v>
      </c>
      <c r="B1506" s="4">
        <v>1</v>
      </c>
      <c r="C1506" s="2">
        <v>2</v>
      </c>
      <c r="E1506" s="3">
        <v>4</v>
      </c>
    </row>
    <row r="1507" spans="1:5" x14ac:dyDescent="0.25">
      <c r="A1507">
        <v>1605</v>
      </c>
      <c r="C1507" s="2">
        <v>2</v>
      </c>
      <c r="E1507" s="3">
        <v>4</v>
      </c>
    </row>
    <row r="1508" spans="1:5" x14ac:dyDescent="0.25">
      <c r="A1508">
        <v>1606</v>
      </c>
      <c r="C1508" s="2">
        <v>2</v>
      </c>
      <c r="D1508" s="5">
        <v>3</v>
      </c>
      <c r="E1508" s="3">
        <v>4</v>
      </c>
    </row>
    <row r="1509" spans="1:5" x14ac:dyDescent="0.25">
      <c r="A1509">
        <v>1607</v>
      </c>
      <c r="C1509" s="2">
        <v>2</v>
      </c>
      <c r="D1509" s="5">
        <v>3</v>
      </c>
      <c r="E1509" s="3">
        <v>4</v>
      </c>
    </row>
    <row r="1510" spans="1:5" x14ac:dyDescent="0.25">
      <c r="A1510">
        <v>1608</v>
      </c>
      <c r="C1510" s="2">
        <v>2</v>
      </c>
      <c r="D1510" s="5">
        <v>3</v>
      </c>
    </row>
    <row r="1511" spans="1:5" x14ac:dyDescent="0.25">
      <c r="A1511">
        <v>1609</v>
      </c>
      <c r="C1511" s="2">
        <v>2</v>
      </c>
      <c r="D1511" s="5">
        <v>3</v>
      </c>
    </row>
    <row r="1512" spans="1:5" x14ac:dyDescent="0.25">
      <c r="A1512">
        <v>1610</v>
      </c>
      <c r="C1512" s="2">
        <v>2</v>
      </c>
      <c r="D1512" s="5">
        <v>3</v>
      </c>
    </row>
    <row r="1513" spans="1:5" x14ac:dyDescent="0.25">
      <c r="A1513">
        <v>1611</v>
      </c>
      <c r="C1513" s="2">
        <v>2</v>
      </c>
      <c r="D1513" s="5">
        <v>3</v>
      </c>
    </row>
    <row r="1514" spans="1:5" x14ac:dyDescent="0.25">
      <c r="A1514">
        <v>1612</v>
      </c>
      <c r="C1514" s="2">
        <v>2</v>
      </c>
      <c r="D1514" s="5">
        <v>3</v>
      </c>
    </row>
    <row r="1515" spans="1:5" x14ac:dyDescent="0.25">
      <c r="A1515">
        <v>1613</v>
      </c>
      <c r="C1515" s="2">
        <v>2</v>
      </c>
      <c r="D1515" s="5">
        <v>3</v>
      </c>
    </row>
    <row r="1516" spans="1:5" x14ac:dyDescent="0.25">
      <c r="A1516">
        <v>1614</v>
      </c>
      <c r="C1516" s="2">
        <v>2</v>
      </c>
      <c r="D1516" s="5">
        <v>3</v>
      </c>
    </row>
    <row r="1517" spans="1:5" x14ac:dyDescent="0.25">
      <c r="A1517">
        <v>1615</v>
      </c>
      <c r="C1517" s="2">
        <v>2</v>
      </c>
      <c r="D1517" s="5">
        <v>3</v>
      </c>
    </row>
    <row r="1518" spans="1:5" x14ac:dyDescent="0.25">
      <c r="A1518">
        <v>1616</v>
      </c>
      <c r="B1518" s="4">
        <v>1</v>
      </c>
      <c r="C1518" s="2">
        <v>2</v>
      </c>
      <c r="D1518" s="5">
        <v>3</v>
      </c>
    </row>
    <row r="1519" spans="1:5" x14ac:dyDescent="0.25">
      <c r="A1519">
        <v>1617</v>
      </c>
      <c r="B1519" s="4">
        <v>1</v>
      </c>
      <c r="D1519" s="5">
        <v>3</v>
      </c>
    </row>
    <row r="1520" spans="1:5" x14ac:dyDescent="0.25">
      <c r="A1520">
        <v>1618</v>
      </c>
      <c r="B1520" s="4">
        <v>1</v>
      </c>
      <c r="E1520" s="3">
        <v>4</v>
      </c>
    </row>
    <row r="1521" spans="1:5" x14ac:dyDescent="0.25">
      <c r="A1521">
        <v>1619</v>
      </c>
      <c r="B1521" s="4">
        <v>1</v>
      </c>
      <c r="E1521" s="3">
        <v>4</v>
      </c>
    </row>
    <row r="1522" spans="1:5" x14ac:dyDescent="0.25">
      <c r="A1522">
        <v>1620</v>
      </c>
      <c r="B1522" s="4">
        <v>1</v>
      </c>
      <c r="E1522" s="3">
        <v>4</v>
      </c>
    </row>
    <row r="1523" spans="1:5" x14ac:dyDescent="0.25">
      <c r="A1523">
        <v>1621</v>
      </c>
      <c r="B1523" s="4">
        <v>1</v>
      </c>
      <c r="E1523" s="3">
        <v>4</v>
      </c>
    </row>
    <row r="1524" spans="1:5" x14ac:dyDescent="0.25">
      <c r="A1524">
        <v>1622</v>
      </c>
      <c r="B1524" s="4">
        <v>1</v>
      </c>
      <c r="E1524" s="3">
        <v>4</v>
      </c>
    </row>
    <row r="1525" spans="1:5" x14ac:dyDescent="0.25">
      <c r="A1525">
        <v>1623</v>
      </c>
      <c r="B1525" s="4">
        <v>1</v>
      </c>
      <c r="E1525" s="3">
        <v>4</v>
      </c>
    </row>
    <row r="1526" spans="1:5" x14ac:dyDescent="0.25">
      <c r="A1526">
        <v>1624</v>
      </c>
      <c r="B1526" s="4">
        <v>1</v>
      </c>
      <c r="E1526" s="3">
        <v>4</v>
      </c>
    </row>
    <row r="1527" spans="1:5" x14ac:dyDescent="0.25">
      <c r="A1527">
        <v>1625</v>
      </c>
      <c r="B1527" s="4">
        <v>1</v>
      </c>
      <c r="E1527" s="3">
        <v>4</v>
      </c>
    </row>
    <row r="1528" spans="1:5" x14ac:dyDescent="0.25">
      <c r="A1528">
        <v>1626</v>
      </c>
      <c r="B1528" s="4">
        <v>1</v>
      </c>
      <c r="E1528" s="3">
        <v>4</v>
      </c>
    </row>
    <row r="1529" spans="1:5" x14ac:dyDescent="0.25">
      <c r="A1529">
        <v>1627</v>
      </c>
      <c r="B1529" s="4">
        <v>1</v>
      </c>
      <c r="E1529" s="3">
        <v>4</v>
      </c>
    </row>
    <row r="1530" spans="1:5" x14ac:dyDescent="0.25">
      <c r="A1530">
        <v>1628</v>
      </c>
      <c r="B1530" s="4">
        <v>1</v>
      </c>
      <c r="E1530" s="3">
        <v>4</v>
      </c>
    </row>
    <row r="1531" spans="1:5" x14ac:dyDescent="0.25">
      <c r="A1531">
        <v>1629</v>
      </c>
      <c r="B1531" s="4">
        <v>1</v>
      </c>
      <c r="C1531" s="2">
        <v>2</v>
      </c>
      <c r="E1531" s="3">
        <v>4</v>
      </c>
    </row>
    <row r="1532" spans="1:5" x14ac:dyDescent="0.25">
      <c r="A1532">
        <v>1630</v>
      </c>
      <c r="C1532" s="2">
        <v>2</v>
      </c>
      <c r="D1532" s="5">
        <v>3</v>
      </c>
      <c r="E1532" s="3">
        <v>4</v>
      </c>
    </row>
    <row r="1533" spans="1:5" x14ac:dyDescent="0.25">
      <c r="A1533">
        <v>1631</v>
      </c>
      <c r="C1533" s="2">
        <v>2</v>
      </c>
      <c r="D1533" s="5">
        <v>3</v>
      </c>
    </row>
    <row r="1534" spans="1:5" x14ac:dyDescent="0.25">
      <c r="A1534">
        <v>1632</v>
      </c>
      <c r="C1534" s="2">
        <v>2</v>
      </c>
      <c r="D1534" s="5">
        <v>3</v>
      </c>
    </row>
    <row r="1535" spans="1:5" x14ac:dyDescent="0.25">
      <c r="A1535">
        <v>1633</v>
      </c>
      <c r="C1535" s="2">
        <v>2</v>
      </c>
      <c r="D1535" s="5">
        <v>3</v>
      </c>
    </row>
    <row r="1536" spans="1:5" x14ac:dyDescent="0.25">
      <c r="A1536">
        <v>1634</v>
      </c>
      <c r="C1536" s="2">
        <v>2</v>
      </c>
      <c r="D1536" s="5">
        <v>3</v>
      </c>
    </row>
    <row r="1537" spans="1:5" x14ac:dyDescent="0.25">
      <c r="A1537">
        <v>1635</v>
      </c>
      <c r="C1537" s="2">
        <v>2</v>
      </c>
      <c r="D1537" s="5">
        <v>3</v>
      </c>
    </row>
    <row r="1538" spans="1:5" x14ac:dyDescent="0.25">
      <c r="A1538">
        <v>1636</v>
      </c>
      <c r="C1538" s="2">
        <v>2</v>
      </c>
      <c r="D1538" s="5">
        <v>3</v>
      </c>
    </row>
    <row r="1539" spans="1:5" x14ac:dyDescent="0.25">
      <c r="A1539">
        <v>1637</v>
      </c>
      <c r="C1539" s="2">
        <v>2</v>
      </c>
      <c r="D1539" s="5">
        <v>3</v>
      </c>
    </row>
    <row r="1540" spans="1:5" x14ac:dyDescent="0.25">
      <c r="A1540">
        <v>1638</v>
      </c>
      <c r="C1540" s="2">
        <v>2</v>
      </c>
      <c r="D1540" s="5">
        <v>3</v>
      </c>
    </row>
    <row r="1541" spans="1:5" x14ac:dyDescent="0.25">
      <c r="A1541">
        <v>1639</v>
      </c>
      <c r="C1541" s="2">
        <v>2</v>
      </c>
      <c r="D1541" s="5">
        <v>3</v>
      </c>
    </row>
    <row r="1542" spans="1:5" x14ac:dyDescent="0.25">
      <c r="A1542">
        <v>1640</v>
      </c>
      <c r="C1542" s="2">
        <v>2</v>
      </c>
      <c r="D1542" s="5">
        <v>3</v>
      </c>
    </row>
    <row r="1543" spans="1:5" x14ac:dyDescent="0.25">
      <c r="A1543">
        <v>1641</v>
      </c>
      <c r="B1543" s="4">
        <v>1</v>
      </c>
      <c r="C1543" s="2">
        <v>2</v>
      </c>
      <c r="D1543" s="5">
        <v>3</v>
      </c>
      <c r="E1543" s="3">
        <v>4</v>
      </c>
    </row>
    <row r="1544" spans="1:5" x14ac:dyDescent="0.25">
      <c r="A1544">
        <v>1642</v>
      </c>
      <c r="B1544" s="4">
        <v>1</v>
      </c>
      <c r="D1544" s="5">
        <v>3</v>
      </c>
      <c r="E1544" s="3">
        <v>4</v>
      </c>
    </row>
    <row r="1545" spans="1:5" x14ac:dyDescent="0.25">
      <c r="A1545">
        <v>1643</v>
      </c>
      <c r="B1545" s="4">
        <v>1</v>
      </c>
      <c r="E1545" s="3">
        <v>4</v>
      </c>
    </row>
    <row r="1546" spans="1:5" x14ac:dyDescent="0.25">
      <c r="A1546">
        <v>1644</v>
      </c>
      <c r="B1546" s="4">
        <v>1</v>
      </c>
      <c r="E1546" s="3">
        <v>4</v>
      </c>
    </row>
    <row r="1547" spans="1:5" x14ac:dyDescent="0.25">
      <c r="A1547">
        <v>1645</v>
      </c>
      <c r="B1547" s="4">
        <v>1</v>
      </c>
      <c r="E1547" s="3">
        <v>4</v>
      </c>
    </row>
    <row r="1548" spans="1:5" x14ac:dyDescent="0.25">
      <c r="A1548">
        <v>1646</v>
      </c>
      <c r="B1548" s="4">
        <v>1</v>
      </c>
      <c r="E1548" s="3">
        <v>4</v>
      </c>
    </row>
    <row r="1549" spans="1:5" x14ac:dyDescent="0.25">
      <c r="A1549">
        <v>1647</v>
      </c>
      <c r="B1549" s="4">
        <v>1</v>
      </c>
      <c r="E1549" s="3">
        <v>4</v>
      </c>
    </row>
    <row r="1550" spans="1:5" x14ac:dyDescent="0.25">
      <c r="A1550">
        <v>1648</v>
      </c>
      <c r="B1550" s="4">
        <v>1</v>
      </c>
      <c r="E1550" s="3">
        <v>4</v>
      </c>
    </row>
    <row r="1551" spans="1:5" x14ac:dyDescent="0.25">
      <c r="A1551">
        <v>1649</v>
      </c>
      <c r="B1551" s="4">
        <v>1</v>
      </c>
      <c r="E1551" s="3">
        <v>4</v>
      </c>
    </row>
    <row r="1552" spans="1:5" x14ac:dyDescent="0.25">
      <c r="A1552">
        <v>1650</v>
      </c>
      <c r="B1552" s="4">
        <v>1</v>
      </c>
      <c r="E1552" s="3">
        <v>4</v>
      </c>
    </row>
    <row r="1553" spans="1:8" x14ac:dyDescent="0.25">
      <c r="A1553">
        <v>1651</v>
      </c>
      <c r="B1553" s="4">
        <v>1</v>
      </c>
      <c r="E1553" s="3">
        <v>4</v>
      </c>
    </row>
    <row r="1554" spans="1:8" x14ac:dyDescent="0.25">
      <c r="A1554">
        <v>1652</v>
      </c>
      <c r="B1554" s="4">
        <v>1</v>
      </c>
      <c r="E1554" s="3">
        <v>4</v>
      </c>
    </row>
    <row r="1555" spans="1:8" x14ac:dyDescent="0.25">
      <c r="A1555">
        <v>1653</v>
      </c>
      <c r="B1555" s="4">
        <v>1</v>
      </c>
      <c r="C1555" s="2">
        <v>2</v>
      </c>
      <c r="E1555" s="3">
        <v>4</v>
      </c>
    </row>
    <row r="1556" spans="1:8" x14ac:dyDescent="0.25">
      <c r="A1556">
        <v>1654</v>
      </c>
      <c r="B1556" s="4">
        <v>1</v>
      </c>
      <c r="C1556" s="2">
        <v>2</v>
      </c>
      <c r="E1556" s="3">
        <v>4</v>
      </c>
    </row>
    <row r="1557" spans="1:8" x14ac:dyDescent="0.25">
      <c r="A1557">
        <v>1655</v>
      </c>
      <c r="C1557" s="2">
        <v>2</v>
      </c>
      <c r="E1557" s="3">
        <v>4</v>
      </c>
    </row>
    <row r="1558" spans="1:8" x14ac:dyDescent="0.25">
      <c r="A1558">
        <v>1656</v>
      </c>
      <c r="C1558" s="2">
        <v>2</v>
      </c>
      <c r="D1558" s="5">
        <v>3</v>
      </c>
    </row>
    <row r="1559" spans="1:8" x14ac:dyDescent="0.25">
      <c r="A1559">
        <v>1657</v>
      </c>
      <c r="C1559" s="2">
        <v>2</v>
      </c>
      <c r="D1559" s="5">
        <v>3</v>
      </c>
    </row>
    <row r="1560" spans="1:8" x14ac:dyDescent="0.25">
      <c r="A1560">
        <v>1658</v>
      </c>
      <c r="C1560" s="2">
        <v>2</v>
      </c>
      <c r="D1560" s="5">
        <v>3</v>
      </c>
    </row>
    <row r="1561" spans="1:8" x14ac:dyDescent="0.25">
      <c r="A1561">
        <v>1659</v>
      </c>
      <c r="C1561" s="2">
        <v>2</v>
      </c>
      <c r="D1561" s="5">
        <v>3</v>
      </c>
    </row>
    <row r="1562" spans="1:8" x14ac:dyDescent="0.25">
      <c r="A1562">
        <v>1660</v>
      </c>
      <c r="C1562" s="2">
        <v>2</v>
      </c>
      <c r="D1562" s="5">
        <v>3</v>
      </c>
    </row>
    <row r="1563" spans="1:8" x14ac:dyDescent="0.25">
      <c r="A1563">
        <v>1661</v>
      </c>
      <c r="C1563" s="2">
        <v>2</v>
      </c>
      <c r="D1563" s="5">
        <v>3</v>
      </c>
    </row>
    <row r="1564" spans="1:8" x14ac:dyDescent="0.25">
      <c r="A1564">
        <v>1662</v>
      </c>
      <c r="C1564" s="2">
        <v>2</v>
      </c>
      <c r="D1564" s="5">
        <v>3</v>
      </c>
    </row>
    <row r="1565" spans="1:8" x14ac:dyDescent="0.25">
      <c r="A1565">
        <v>1663</v>
      </c>
      <c r="C1565" s="2">
        <v>2</v>
      </c>
      <c r="D1565" s="5">
        <v>3</v>
      </c>
    </row>
    <row r="1566" spans="1:8" x14ac:dyDescent="0.25">
      <c r="A1566">
        <v>1664</v>
      </c>
      <c r="C1566" s="2">
        <v>2</v>
      </c>
      <c r="D1566" s="5">
        <v>3</v>
      </c>
    </row>
    <row r="1567" spans="1:8" x14ac:dyDescent="0.25">
      <c r="A1567">
        <v>1665</v>
      </c>
      <c r="C1567" s="2">
        <v>2</v>
      </c>
      <c r="D1567" s="5">
        <v>3</v>
      </c>
    </row>
    <row r="1568" spans="1:8" x14ac:dyDescent="0.25">
      <c r="A1568">
        <v>1666</v>
      </c>
      <c r="B1568" s="4">
        <v>1</v>
      </c>
      <c r="C1568" s="2">
        <v>2</v>
      </c>
      <c r="D1568" s="5">
        <v>3</v>
      </c>
      <c r="H1568" s="3" t="s">
        <v>233</v>
      </c>
    </row>
    <row r="1569" spans="1:8" x14ac:dyDescent="0.25">
      <c r="A1569">
        <v>1667</v>
      </c>
      <c r="B1569" s="4">
        <v>1</v>
      </c>
      <c r="D1569" s="5">
        <v>3</v>
      </c>
      <c r="H1569" s="3" t="s">
        <v>233</v>
      </c>
    </row>
    <row r="1570" spans="1:8" x14ac:dyDescent="0.25">
      <c r="A1570">
        <v>1668</v>
      </c>
      <c r="B1570" s="4">
        <v>1</v>
      </c>
      <c r="D1570" s="5">
        <v>3</v>
      </c>
      <c r="H1570" s="3" t="s">
        <v>233</v>
      </c>
    </row>
    <row r="1571" spans="1:8" x14ac:dyDescent="0.25">
      <c r="A1571">
        <v>1669</v>
      </c>
      <c r="B1571" s="4">
        <v>1</v>
      </c>
      <c r="H1571" s="3" t="s">
        <v>233</v>
      </c>
    </row>
    <row r="1572" spans="1:8" x14ac:dyDescent="0.25">
      <c r="A1572">
        <v>1670</v>
      </c>
      <c r="B1572" s="4">
        <v>1</v>
      </c>
      <c r="H1572" s="3" t="s">
        <v>233</v>
      </c>
    </row>
    <row r="1573" spans="1:8" x14ac:dyDescent="0.25">
      <c r="A1573">
        <v>1671</v>
      </c>
      <c r="B1573" s="4">
        <v>1</v>
      </c>
      <c r="H1573" s="3" t="s">
        <v>233</v>
      </c>
    </row>
    <row r="1574" spans="1:8" x14ac:dyDescent="0.25">
      <c r="A1574">
        <v>1672</v>
      </c>
      <c r="B1574" s="4">
        <v>1</v>
      </c>
      <c r="H1574" s="3" t="s">
        <v>233</v>
      </c>
    </row>
    <row r="1575" spans="1:8" x14ac:dyDescent="0.25">
      <c r="A1575">
        <v>1673</v>
      </c>
      <c r="B1575" s="4">
        <v>1</v>
      </c>
      <c r="H1575" s="3" t="s">
        <v>233</v>
      </c>
    </row>
    <row r="1576" spans="1:8" x14ac:dyDescent="0.25">
      <c r="A1576">
        <v>1674</v>
      </c>
      <c r="B1576" s="4">
        <v>1</v>
      </c>
      <c r="H1576" s="3" t="s">
        <v>233</v>
      </c>
    </row>
    <row r="1577" spans="1:8" x14ac:dyDescent="0.25">
      <c r="A1577">
        <v>1675</v>
      </c>
      <c r="B1577" s="4">
        <v>1</v>
      </c>
      <c r="H1577" s="3" t="s">
        <v>233</v>
      </c>
    </row>
    <row r="1578" spans="1:8" x14ac:dyDescent="0.25">
      <c r="A1578">
        <v>1676</v>
      </c>
      <c r="B1578" s="4">
        <v>1</v>
      </c>
      <c r="H1578" s="3" t="s">
        <v>233</v>
      </c>
    </row>
    <row r="1579" spans="1:8" x14ac:dyDescent="0.25">
      <c r="A1579">
        <v>1677</v>
      </c>
      <c r="B1579" s="4">
        <v>1</v>
      </c>
      <c r="H1579" s="3" t="s">
        <v>233</v>
      </c>
    </row>
    <row r="1580" spans="1:8" x14ac:dyDescent="0.25">
      <c r="A1580">
        <v>1678</v>
      </c>
      <c r="B1580" s="4">
        <v>1</v>
      </c>
      <c r="C1580" s="2">
        <v>2</v>
      </c>
      <c r="H1580" s="3" t="s">
        <v>233</v>
      </c>
    </row>
    <row r="1581" spans="1:8" x14ac:dyDescent="0.25">
      <c r="A1581">
        <v>1679</v>
      </c>
      <c r="B1581" s="4">
        <v>1</v>
      </c>
      <c r="C1581" s="2">
        <v>2</v>
      </c>
      <c r="H1581" s="3" t="s">
        <v>233</v>
      </c>
    </row>
    <row r="1582" spans="1:8" x14ac:dyDescent="0.25">
      <c r="A1582">
        <v>1680</v>
      </c>
      <c r="B1582" s="4">
        <v>1</v>
      </c>
      <c r="C1582" s="2">
        <v>2</v>
      </c>
      <c r="H1582" s="3" t="s">
        <v>233</v>
      </c>
    </row>
    <row r="1583" spans="1:8" x14ac:dyDescent="0.25">
      <c r="A1583">
        <v>1681</v>
      </c>
      <c r="B1583" s="4">
        <v>1</v>
      </c>
      <c r="C1583" s="2">
        <v>2</v>
      </c>
      <c r="D1583" s="5">
        <v>3</v>
      </c>
      <c r="H1583" s="3" t="s">
        <v>233</v>
      </c>
    </row>
    <row r="1584" spans="1:8" x14ac:dyDescent="0.25">
      <c r="A1584">
        <v>1682</v>
      </c>
      <c r="C1584" s="2">
        <v>2</v>
      </c>
      <c r="D1584" s="5">
        <v>3</v>
      </c>
    </row>
    <row r="1585" spans="1:5" x14ac:dyDescent="0.25">
      <c r="A1585">
        <v>1683</v>
      </c>
      <c r="C1585" s="2">
        <v>2</v>
      </c>
      <c r="D1585" s="5">
        <v>3</v>
      </c>
    </row>
    <row r="1586" spans="1:5" x14ac:dyDescent="0.25">
      <c r="A1586">
        <v>1684</v>
      </c>
      <c r="C1586" s="2">
        <v>2</v>
      </c>
      <c r="D1586" s="5">
        <v>3</v>
      </c>
    </row>
    <row r="1587" spans="1:5" x14ac:dyDescent="0.25">
      <c r="A1587">
        <v>1685</v>
      </c>
      <c r="C1587" s="2">
        <v>2</v>
      </c>
      <c r="D1587" s="5">
        <v>3</v>
      </c>
    </row>
    <row r="1588" spans="1:5" x14ac:dyDescent="0.25">
      <c r="A1588">
        <v>1686</v>
      </c>
      <c r="C1588" s="2">
        <v>2</v>
      </c>
      <c r="D1588" s="5">
        <v>3</v>
      </c>
    </row>
    <row r="1589" spans="1:5" x14ac:dyDescent="0.25">
      <c r="A1589">
        <v>1687</v>
      </c>
      <c r="C1589" s="2">
        <v>2</v>
      </c>
      <c r="D1589" s="5">
        <v>3</v>
      </c>
    </row>
    <row r="1590" spans="1:5" x14ac:dyDescent="0.25">
      <c r="A1590">
        <v>1688</v>
      </c>
      <c r="C1590" s="2">
        <v>2</v>
      </c>
      <c r="D1590" s="5">
        <v>3</v>
      </c>
    </row>
    <row r="1591" spans="1:5" x14ac:dyDescent="0.25">
      <c r="A1591">
        <v>1689</v>
      </c>
      <c r="C1591" s="2">
        <v>2</v>
      </c>
      <c r="D1591" s="5">
        <v>3</v>
      </c>
    </row>
    <row r="1592" spans="1:5" x14ac:dyDescent="0.25">
      <c r="A1592">
        <v>1690</v>
      </c>
      <c r="C1592" s="2">
        <v>2</v>
      </c>
      <c r="D1592" s="5">
        <v>3</v>
      </c>
    </row>
    <row r="1593" spans="1:5" x14ac:dyDescent="0.25">
      <c r="A1593">
        <v>1691</v>
      </c>
      <c r="C1593" s="2">
        <v>2</v>
      </c>
      <c r="D1593" s="5">
        <v>3</v>
      </c>
    </row>
    <row r="1594" spans="1:5" x14ac:dyDescent="0.25">
      <c r="A1594">
        <v>1692</v>
      </c>
      <c r="B1594" s="4">
        <v>1</v>
      </c>
      <c r="C1594" s="2">
        <v>2</v>
      </c>
      <c r="D1594" s="5">
        <v>3</v>
      </c>
    </row>
    <row r="1595" spans="1:5" x14ac:dyDescent="0.25">
      <c r="A1595">
        <v>1693</v>
      </c>
      <c r="B1595" s="4">
        <v>1</v>
      </c>
      <c r="C1595" s="2">
        <v>2</v>
      </c>
      <c r="D1595" s="5">
        <v>3</v>
      </c>
    </row>
    <row r="1596" spans="1:5" x14ac:dyDescent="0.25">
      <c r="A1596">
        <v>1694</v>
      </c>
      <c r="B1596" s="4">
        <v>1</v>
      </c>
      <c r="D1596" s="5">
        <v>3</v>
      </c>
    </row>
    <row r="1597" spans="1:5" x14ac:dyDescent="0.25">
      <c r="A1597">
        <v>1695</v>
      </c>
      <c r="B1597" s="4">
        <v>1</v>
      </c>
      <c r="D1597" s="5">
        <v>3</v>
      </c>
      <c r="E1597" s="3">
        <v>4</v>
      </c>
    </row>
    <row r="1598" spans="1:5" x14ac:dyDescent="0.25">
      <c r="A1598">
        <v>1696</v>
      </c>
      <c r="B1598" s="4">
        <v>1</v>
      </c>
      <c r="E1598" s="3">
        <v>4</v>
      </c>
    </row>
    <row r="1599" spans="1:5" x14ac:dyDescent="0.25">
      <c r="A1599">
        <v>1697</v>
      </c>
      <c r="B1599" s="4">
        <v>1</v>
      </c>
      <c r="E1599" s="3">
        <v>4</v>
      </c>
    </row>
    <row r="1600" spans="1:5" x14ac:dyDescent="0.25">
      <c r="A1600">
        <v>1698</v>
      </c>
      <c r="B1600" s="4">
        <v>1</v>
      </c>
      <c r="E1600" s="3">
        <v>4</v>
      </c>
    </row>
    <row r="1601" spans="1:5" x14ac:dyDescent="0.25">
      <c r="A1601">
        <v>1699</v>
      </c>
      <c r="B1601" s="4">
        <v>1</v>
      </c>
      <c r="E1601" s="3">
        <v>4</v>
      </c>
    </row>
    <row r="1602" spans="1:5" x14ac:dyDescent="0.25">
      <c r="A1602">
        <v>1700</v>
      </c>
      <c r="B1602" s="4">
        <v>1</v>
      </c>
      <c r="E1602" s="3">
        <v>4</v>
      </c>
    </row>
    <row r="1603" spans="1:5" x14ac:dyDescent="0.25">
      <c r="A1603">
        <v>1701</v>
      </c>
      <c r="B1603" s="4">
        <v>1</v>
      </c>
      <c r="E1603" s="3">
        <v>4</v>
      </c>
    </row>
    <row r="1604" spans="1:5" x14ac:dyDescent="0.25">
      <c r="A1604">
        <v>1702</v>
      </c>
      <c r="B1604" s="4">
        <v>1</v>
      </c>
      <c r="E1604" s="3">
        <v>4</v>
      </c>
    </row>
    <row r="1605" spans="1:5" x14ac:dyDescent="0.25">
      <c r="A1605">
        <v>1703</v>
      </c>
      <c r="B1605" s="4">
        <v>1</v>
      </c>
      <c r="E1605" s="3">
        <v>4</v>
      </c>
    </row>
    <row r="1606" spans="1:5" x14ac:dyDescent="0.25">
      <c r="A1606">
        <v>1704</v>
      </c>
      <c r="B1606" s="4">
        <v>1</v>
      </c>
      <c r="E1606" s="3">
        <v>4</v>
      </c>
    </row>
    <row r="1607" spans="1:5" x14ac:dyDescent="0.25">
      <c r="A1607">
        <v>1705</v>
      </c>
      <c r="B1607" s="4">
        <v>1</v>
      </c>
      <c r="E1607" s="3">
        <v>4</v>
      </c>
    </row>
    <row r="1608" spans="1:5" x14ac:dyDescent="0.25">
      <c r="A1608">
        <v>1706</v>
      </c>
      <c r="B1608" s="4">
        <v>1</v>
      </c>
      <c r="E1608" s="3">
        <v>4</v>
      </c>
    </row>
    <row r="1609" spans="1:5" x14ac:dyDescent="0.25">
      <c r="A1609">
        <v>1707</v>
      </c>
      <c r="C1609" s="2">
        <v>2</v>
      </c>
      <c r="E1609" s="3">
        <v>4</v>
      </c>
    </row>
    <row r="1610" spans="1:5" x14ac:dyDescent="0.25">
      <c r="A1610">
        <v>1708</v>
      </c>
      <c r="C1610" s="2">
        <v>2</v>
      </c>
      <c r="D1610" s="5">
        <v>3</v>
      </c>
      <c r="E1610" s="3">
        <v>4</v>
      </c>
    </row>
    <row r="1611" spans="1:5" x14ac:dyDescent="0.25">
      <c r="A1611">
        <v>1709</v>
      </c>
      <c r="C1611" s="2">
        <v>2</v>
      </c>
      <c r="D1611" s="5">
        <v>3</v>
      </c>
      <c r="E1611" s="3">
        <v>4</v>
      </c>
    </row>
    <row r="1612" spans="1:5" x14ac:dyDescent="0.25">
      <c r="A1612">
        <v>1710</v>
      </c>
      <c r="C1612" s="2">
        <v>2</v>
      </c>
      <c r="D1612" s="5">
        <v>3</v>
      </c>
      <c r="E1612" s="3">
        <v>4</v>
      </c>
    </row>
    <row r="1613" spans="1:5" x14ac:dyDescent="0.25">
      <c r="A1613">
        <v>1711</v>
      </c>
      <c r="C1613" s="2">
        <v>2</v>
      </c>
      <c r="D1613" s="5">
        <v>3</v>
      </c>
    </row>
    <row r="1614" spans="1:5" x14ac:dyDescent="0.25">
      <c r="A1614">
        <v>1712</v>
      </c>
      <c r="C1614" s="2">
        <v>2</v>
      </c>
      <c r="D1614" s="5">
        <v>3</v>
      </c>
    </row>
    <row r="1615" spans="1:5" x14ac:dyDescent="0.25">
      <c r="A1615">
        <v>1713</v>
      </c>
      <c r="C1615" s="2">
        <v>2</v>
      </c>
      <c r="D1615" s="5">
        <v>3</v>
      </c>
    </row>
    <row r="1616" spans="1:5" x14ac:dyDescent="0.25">
      <c r="A1616">
        <v>1714</v>
      </c>
      <c r="C1616" s="2">
        <v>2</v>
      </c>
      <c r="D1616" s="5">
        <v>3</v>
      </c>
    </row>
    <row r="1617" spans="1:5" x14ac:dyDescent="0.25">
      <c r="A1617">
        <v>1715</v>
      </c>
      <c r="C1617" s="2">
        <v>2</v>
      </c>
      <c r="D1617" s="5">
        <v>3</v>
      </c>
    </row>
    <row r="1618" spans="1:5" x14ac:dyDescent="0.25">
      <c r="A1618">
        <v>1716</v>
      </c>
      <c r="C1618" s="2">
        <v>2</v>
      </c>
      <c r="D1618" s="5">
        <v>3</v>
      </c>
    </row>
    <row r="1619" spans="1:5" x14ac:dyDescent="0.25">
      <c r="A1619">
        <v>1717</v>
      </c>
      <c r="C1619" s="2">
        <v>2</v>
      </c>
      <c r="D1619" s="5">
        <v>3</v>
      </c>
    </row>
    <row r="1620" spans="1:5" x14ac:dyDescent="0.25">
      <c r="A1620">
        <v>1718</v>
      </c>
      <c r="C1620" s="2">
        <v>2</v>
      </c>
      <c r="D1620" s="5">
        <v>3</v>
      </c>
    </row>
    <row r="1621" spans="1:5" x14ac:dyDescent="0.25">
      <c r="A1621">
        <v>1719</v>
      </c>
      <c r="C1621" s="2">
        <v>2</v>
      </c>
      <c r="D1621" s="5">
        <v>3</v>
      </c>
    </row>
    <row r="1622" spans="1:5" x14ac:dyDescent="0.25">
      <c r="A1622">
        <v>1720</v>
      </c>
      <c r="B1622" s="4">
        <v>1</v>
      </c>
      <c r="C1622" s="2">
        <v>2</v>
      </c>
      <c r="D1622" s="5">
        <v>3</v>
      </c>
    </row>
    <row r="1623" spans="1:5" x14ac:dyDescent="0.25">
      <c r="A1623">
        <v>1721</v>
      </c>
      <c r="B1623" s="4">
        <v>1</v>
      </c>
      <c r="C1623" s="2">
        <v>2</v>
      </c>
      <c r="D1623" s="5">
        <v>3</v>
      </c>
    </row>
    <row r="1624" spans="1:5" x14ac:dyDescent="0.25">
      <c r="A1624">
        <v>1722</v>
      </c>
      <c r="B1624" s="4">
        <v>1</v>
      </c>
      <c r="D1624" s="5">
        <v>3</v>
      </c>
      <c r="E1624" s="3">
        <v>4</v>
      </c>
    </row>
    <row r="1625" spans="1:5" x14ac:dyDescent="0.25">
      <c r="A1625">
        <v>1723</v>
      </c>
      <c r="B1625" s="4">
        <v>1</v>
      </c>
      <c r="E1625" s="3">
        <v>4</v>
      </c>
    </row>
    <row r="1626" spans="1:5" x14ac:dyDescent="0.25">
      <c r="A1626">
        <v>1724</v>
      </c>
      <c r="B1626" s="4">
        <v>1</v>
      </c>
      <c r="E1626" s="3">
        <v>4</v>
      </c>
    </row>
    <row r="1627" spans="1:5" x14ac:dyDescent="0.25">
      <c r="A1627">
        <v>1725</v>
      </c>
      <c r="B1627" s="4">
        <v>1</v>
      </c>
      <c r="E1627" s="3">
        <v>4</v>
      </c>
    </row>
    <row r="1628" spans="1:5" x14ac:dyDescent="0.25">
      <c r="A1628">
        <v>1726</v>
      </c>
      <c r="B1628" s="4">
        <v>1</v>
      </c>
      <c r="E1628" s="3">
        <v>4</v>
      </c>
    </row>
    <row r="1629" spans="1:5" x14ac:dyDescent="0.25">
      <c r="A1629">
        <v>1727</v>
      </c>
      <c r="B1629" s="4">
        <v>1</v>
      </c>
      <c r="E1629" s="3">
        <v>4</v>
      </c>
    </row>
    <row r="1630" spans="1:5" x14ac:dyDescent="0.25">
      <c r="A1630">
        <v>1728</v>
      </c>
      <c r="B1630" s="4">
        <v>1</v>
      </c>
      <c r="E1630" s="3">
        <v>4</v>
      </c>
    </row>
    <row r="1631" spans="1:5" x14ac:dyDescent="0.25">
      <c r="A1631">
        <v>1729</v>
      </c>
      <c r="B1631" s="4">
        <v>1</v>
      </c>
      <c r="E1631" s="3">
        <v>4</v>
      </c>
    </row>
    <row r="1632" spans="1:5" x14ac:dyDescent="0.25">
      <c r="A1632">
        <v>1730</v>
      </c>
      <c r="B1632" s="4">
        <v>1</v>
      </c>
      <c r="E1632" s="3">
        <v>4</v>
      </c>
    </row>
    <row r="1633" spans="1:5" x14ac:dyDescent="0.25">
      <c r="A1633">
        <v>1731</v>
      </c>
      <c r="B1633" s="4">
        <v>1</v>
      </c>
      <c r="E1633" s="3">
        <v>4</v>
      </c>
    </row>
    <row r="1634" spans="1:5" x14ac:dyDescent="0.25">
      <c r="A1634">
        <v>1732</v>
      </c>
      <c r="B1634" s="4">
        <v>1</v>
      </c>
      <c r="E1634" s="3">
        <v>4</v>
      </c>
    </row>
    <row r="1635" spans="1:5" x14ac:dyDescent="0.25">
      <c r="A1635">
        <v>1733</v>
      </c>
      <c r="B1635" s="4">
        <v>1</v>
      </c>
      <c r="E1635" s="3">
        <v>4</v>
      </c>
    </row>
    <row r="1636" spans="1:5" x14ac:dyDescent="0.25">
      <c r="A1636">
        <v>1734</v>
      </c>
      <c r="B1636" s="4">
        <v>1</v>
      </c>
      <c r="C1636" s="2">
        <v>2</v>
      </c>
      <c r="E1636" s="3">
        <v>4</v>
      </c>
    </row>
    <row r="1637" spans="1:5" x14ac:dyDescent="0.25">
      <c r="A1637">
        <v>1735</v>
      </c>
      <c r="C1637" s="2">
        <v>2</v>
      </c>
      <c r="E1637" s="3">
        <v>4</v>
      </c>
    </row>
    <row r="1638" spans="1:5" x14ac:dyDescent="0.25">
      <c r="A1638">
        <v>1736</v>
      </c>
      <c r="C1638" s="2">
        <v>2</v>
      </c>
      <c r="E1638" s="3">
        <v>4</v>
      </c>
    </row>
    <row r="1639" spans="1:5" x14ac:dyDescent="0.25">
      <c r="A1639">
        <v>1737</v>
      </c>
      <c r="C1639" s="2">
        <v>2</v>
      </c>
      <c r="D1639" s="5">
        <v>3</v>
      </c>
      <c r="E1639" s="3">
        <v>4</v>
      </c>
    </row>
    <row r="1640" spans="1:5" x14ac:dyDescent="0.25">
      <c r="A1640">
        <v>1738</v>
      </c>
      <c r="C1640" s="2">
        <v>2</v>
      </c>
      <c r="D1640" s="5">
        <v>3</v>
      </c>
      <c r="E1640" s="3">
        <v>4</v>
      </c>
    </row>
    <row r="1641" spans="1:5" x14ac:dyDescent="0.25">
      <c r="A1641">
        <v>1739</v>
      </c>
      <c r="C1641" s="2">
        <v>2</v>
      </c>
      <c r="D1641" s="5">
        <v>3</v>
      </c>
    </row>
    <row r="1642" spans="1:5" x14ac:dyDescent="0.25">
      <c r="A1642">
        <v>1740</v>
      </c>
      <c r="C1642" s="2">
        <v>2</v>
      </c>
      <c r="D1642" s="5">
        <v>3</v>
      </c>
    </row>
    <row r="1643" spans="1:5" x14ac:dyDescent="0.25">
      <c r="A1643">
        <v>1741</v>
      </c>
      <c r="C1643" s="2">
        <v>2</v>
      </c>
      <c r="D1643" s="5">
        <v>3</v>
      </c>
    </row>
    <row r="1644" spans="1:5" x14ac:dyDescent="0.25">
      <c r="A1644">
        <v>1742</v>
      </c>
      <c r="C1644" s="2">
        <v>2</v>
      </c>
      <c r="D1644" s="5">
        <v>3</v>
      </c>
    </row>
    <row r="1645" spans="1:5" x14ac:dyDescent="0.25">
      <c r="A1645">
        <v>1743</v>
      </c>
      <c r="C1645" s="2">
        <v>2</v>
      </c>
      <c r="D1645" s="5">
        <v>3</v>
      </c>
    </row>
    <row r="1646" spans="1:5" x14ac:dyDescent="0.25">
      <c r="A1646">
        <v>1744</v>
      </c>
      <c r="C1646" s="2">
        <v>2</v>
      </c>
      <c r="D1646" s="5">
        <v>3</v>
      </c>
    </row>
    <row r="1647" spans="1:5" x14ac:dyDescent="0.25">
      <c r="A1647">
        <v>1745</v>
      </c>
      <c r="C1647" s="2">
        <v>2</v>
      </c>
      <c r="D1647" s="5">
        <v>3</v>
      </c>
    </row>
    <row r="1648" spans="1:5" x14ac:dyDescent="0.25">
      <c r="A1648">
        <v>1746</v>
      </c>
      <c r="C1648" s="2">
        <v>2</v>
      </c>
      <c r="D1648" s="5">
        <v>3</v>
      </c>
    </row>
    <row r="1649" spans="1:5" x14ac:dyDescent="0.25">
      <c r="A1649">
        <v>1747</v>
      </c>
      <c r="C1649" s="2">
        <v>2</v>
      </c>
      <c r="D1649" s="5">
        <v>3</v>
      </c>
    </row>
    <row r="1650" spans="1:5" x14ac:dyDescent="0.25">
      <c r="A1650">
        <v>1748</v>
      </c>
      <c r="C1650" s="2">
        <v>2</v>
      </c>
      <c r="D1650" s="5">
        <v>3</v>
      </c>
    </row>
    <row r="1651" spans="1:5" x14ac:dyDescent="0.25">
      <c r="A1651">
        <v>1749</v>
      </c>
      <c r="B1651" s="4">
        <v>1</v>
      </c>
      <c r="E1651" s="3">
        <v>4</v>
      </c>
    </row>
    <row r="1652" spans="1:5" x14ac:dyDescent="0.25">
      <c r="A1652">
        <v>1750</v>
      </c>
      <c r="B1652" s="4">
        <v>1</v>
      </c>
      <c r="E1652" s="3">
        <v>4</v>
      </c>
    </row>
    <row r="1653" spans="1:5" x14ac:dyDescent="0.25">
      <c r="A1653">
        <v>1751</v>
      </c>
      <c r="B1653" s="4">
        <v>1</v>
      </c>
      <c r="E1653" s="3">
        <v>4</v>
      </c>
    </row>
    <row r="1654" spans="1:5" x14ac:dyDescent="0.25">
      <c r="A1654">
        <v>1752</v>
      </c>
      <c r="B1654" s="4">
        <v>1</v>
      </c>
      <c r="E1654" s="3">
        <v>4</v>
      </c>
    </row>
    <row r="1655" spans="1:5" x14ac:dyDescent="0.25">
      <c r="A1655">
        <v>1753</v>
      </c>
      <c r="B1655" s="4">
        <v>1</v>
      </c>
      <c r="E1655" s="3">
        <v>4</v>
      </c>
    </row>
    <row r="1656" spans="1:5" x14ac:dyDescent="0.25">
      <c r="A1656">
        <v>1754</v>
      </c>
      <c r="B1656" s="4">
        <v>1</v>
      </c>
      <c r="E1656" s="3">
        <v>4</v>
      </c>
    </row>
    <row r="1657" spans="1:5" x14ac:dyDescent="0.25">
      <c r="A1657">
        <v>1755</v>
      </c>
      <c r="B1657" s="4">
        <v>1</v>
      </c>
      <c r="E1657" s="3">
        <v>4</v>
      </c>
    </row>
    <row r="1658" spans="1:5" x14ac:dyDescent="0.25">
      <c r="A1658">
        <v>1756</v>
      </c>
      <c r="B1658" s="4">
        <v>1</v>
      </c>
      <c r="E1658" s="3">
        <v>4</v>
      </c>
    </row>
    <row r="1659" spans="1:5" x14ac:dyDescent="0.25">
      <c r="A1659">
        <v>1757</v>
      </c>
      <c r="B1659" s="4">
        <v>1</v>
      </c>
      <c r="E1659" s="3">
        <v>4</v>
      </c>
    </row>
    <row r="1660" spans="1:5" x14ac:dyDescent="0.25">
      <c r="A1660">
        <v>1758</v>
      </c>
      <c r="B1660" s="4">
        <v>1</v>
      </c>
      <c r="E1660" s="3">
        <v>4</v>
      </c>
    </row>
    <row r="1661" spans="1:5" x14ac:dyDescent="0.25">
      <c r="A1661">
        <v>1759</v>
      </c>
      <c r="B1661" s="4">
        <v>1</v>
      </c>
      <c r="E1661" s="3">
        <v>4</v>
      </c>
    </row>
    <row r="1662" spans="1:5" x14ac:dyDescent="0.25">
      <c r="A1662">
        <v>1760</v>
      </c>
      <c r="B1662" s="4">
        <v>1</v>
      </c>
      <c r="E1662" s="3">
        <v>4</v>
      </c>
    </row>
    <row r="1663" spans="1:5" x14ac:dyDescent="0.25">
      <c r="A1663">
        <v>1761</v>
      </c>
      <c r="B1663" s="4">
        <v>1</v>
      </c>
      <c r="C1663" s="2">
        <v>2</v>
      </c>
      <c r="E1663" s="3">
        <v>4</v>
      </c>
    </row>
    <row r="1664" spans="1:5" x14ac:dyDescent="0.25">
      <c r="A1664">
        <v>1762</v>
      </c>
      <c r="B1664" s="4">
        <v>1</v>
      </c>
      <c r="C1664" s="2">
        <v>2</v>
      </c>
      <c r="E1664" s="3">
        <v>4</v>
      </c>
    </row>
    <row r="1665" spans="1:5" x14ac:dyDescent="0.25">
      <c r="A1665">
        <v>1763</v>
      </c>
      <c r="C1665" s="2">
        <v>2</v>
      </c>
      <c r="E1665" s="3">
        <v>4</v>
      </c>
    </row>
    <row r="1666" spans="1:5" x14ac:dyDescent="0.25">
      <c r="A1666">
        <v>1764</v>
      </c>
      <c r="C1666" s="2">
        <v>2</v>
      </c>
      <c r="D1666" s="5">
        <v>3</v>
      </c>
      <c r="E1666" s="3">
        <v>4</v>
      </c>
    </row>
    <row r="1667" spans="1:5" x14ac:dyDescent="0.25">
      <c r="A1667">
        <v>1765</v>
      </c>
      <c r="C1667" s="2">
        <v>2</v>
      </c>
      <c r="D1667" s="5">
        <v>3</v>
      </c>
    </row>
    <row r="1668" spans="1:5" x14ac:dyDescent="0.25">
      <c r="A1668">
        <v>1766</v>
      </c>
      <c r="C1668" s="2">
        <v>2</v>
      </c>
      <c r="D1668" s="5">
        <v>3</v>
      </c>
    </row>
    <row r="1669" spans="1:5" x14ac:dyDescent="0.25">
      <c r="A1669">
        <v>1767</v>
      </c>
      <c r="C1669" s="2">
        <v>2</v>
      </c>
      <c r="D1669" s="5">
        <v>3</v>
      </c>
    </row>
    <row r="1670" spans="1:5" x14ac:dyDescent="0.25">
      <c r="A1670">
        <v>1768</v>
      </c>
      <c r="C1670" s="2">
        <v>2</v>
      </c>
      <c r="D1670" s="5">
        <v>3</v>
      </c>
    </row>
    <row r="1671" spans="1:5" x14ac:dyDescent="0.25">
      <c r="A1671">
        <v>1769</v>
      </c>
      <c r="C1671" s="2">
        <v>2</v>
      </c>
      <c r="D1671" s="5">
        <v>3</v>
      </c>
    </row>
    <row r="1672" spans="1:5" x14ac:dyDescent="0.25">
      <c r="A1672">
        <v>1770</v>
      </c>
      <c r="C1672" s="2">
        <v>2</v>
      </c>
      <c r="D1672" s="5">
        <v>3</v>
      </c>
    </row>
    <row r="1673" spans="1:5" x14ac:dyDescent="0.25">
      <c r="A1673">
        <v>1771</v>
      </c>
      <c r="C1673" s="2">
        <v>2</v>
      </c>
      <c r="D1673" s="5">
        <v>3</v>
      </c>
    </row>
    <row r="1674" spans="1:5" x14ac:dyDescent="0.25">
      <c r="A1674">
        <v>1772</v>
      </c>
      <c r="C1674" s="2">
        <v>2</v>
      </c>
      <c r="D1674" s="5">
        <v>3</v>
      </c>
    </row>
    <row r="1675" spans="1:5" x14ac:dyDescent="0.25">
      <c r="A1675">
        <v>1773</v>
      </c>
      <c r="C1675" s="2">
        <v>2</v>
      </c>
      <c r="D1675" s="5">
        <v>3</v>
      </c>
    </row>
    <row r="1676" spans="1:5" x14ac:dyDescent="0.25">
      <c r="A1676">
        <v>1774</v>
      </c>
      <c r="C1676" s="2">
        <v>2</v>
      </c>
      <c r="D1676" s="5">
        <v>3</v>
      </c>
    </row>
    <row r="1677" spans="1:5" x14ac:dyDescent="0.25">
      <c r="A1677">
        <v>1775</v>
      </c>
      <c r="B1677" s="4">
        <v>1</v>
      </c>
      <c r="C1677" s="2">
        <v>2</v>
      </c>
      <c r="D1677" s="5">
        <v>3</v>
      </c>
    </row>
    <row r="1678" spans="1:5" x14ac:dyDescent="0.25">
      <c r="A1678">
        <v>1776</v>
      </c>
      <c r="B1678" s="4">
        <v>1</v>
      </c>
      <c r="D1678" s="5">
        <v>3</v>
      </c>
    </row>
    <row r="1679" spans="1:5" x14ac:dyDescent="0.25">
      <c r="A1679">
        <v>1777</v>
      </c>
      <c r="B1679" s="4">
        <v>1</v>
      </c>
      <c r="E1679" s="3">
        <v>4</v>
      </c>
    </row>
    <row r="1680" spans="1:5" x14ac:dyDescent="0.25">
      <c r="A1680">
        <v>1778</v>
      </c>
      <c r="B1680" s="4">
        <v>1</v>
      </c>
      <c r="E1680" s="3">
        <v>4</v>
      </c>
    </row>
    <row r="1681" spans="1:5" x14ac:dyDescent="0.25">
      <c r="A1681">
        <v>1779</v>
      </c>
      <c r="B1681" s="4">
        <v>1</v>
      </c>
      <c r="E1681" s="3">
        <v>4</v>
      </c>
    </row>
    <row r="1682" spans="1:5" x14ac:dyDescent="0.25">
      <c r="A1682">
        <v>1780</v>
      </c>
      <c r="B1682" s="4">
        <v>1</v>
      </c>
      <c r="E1682" s="3">
        <v>4</v>
      </c>
    </row>
    <row r="1683" spans="1:5" x14ac:dyDescent="0.25">
      <c r="A1683">
        <v>1781</v>
      </c>
      <c r="B1683" s="4">
        <v>1</v>
      </c>
      <c r="E1683" s="3">
        <v>4</v>
      </c>
    </row>
    <row r="1684" spans="1:5" x14ac:dyDescent="0.25">
      <c r="A1684">
        <v>1782</v>
      </c>
      <c r="B1684" s="4">
        <v>1</v>
      </c>
      <c r="E1684" s="3">
        <v>4</v>
      </c>
    </row>
    <row r="1685" spans="1:5" x14ac:dyDescent="0.25">
      <c r="A1685">
        <v>1783</v>
      </c>
      <c r="B1685" s="4">
        <v>1</v>
      </c>
      <c r="E1685" s="3">
        <v>4</v>
      </c>
    </row>
    <row r="1686" spans="1:5" x14ac:dyDescent="0.25">
      <c r="A1686">
        <v>1784</v>
      </c>
      <c r="B1686" s="4">
        <v>1</v>
      </c>
      <c r="E1686" s="3">
        <v>4</v>
      </c>
    </row>
    <row r="1687" spans="1:5" x14ac:dyDescent="0.25">
      <c r="A1687">
        <v>1785</v>
      </c>
      <c r="B1687" s="4">
        <v>1</v>
      </c>
      <c r="E1687" s="3">
        <v>4</v>
      </c>
    </row>
    <row r="1688" spans="1:5" x14ac:dyDescent="0.25">
      <c r="A1688">
        <v>1786</v>
      </c>
      <c r="B1688" s="4">
        <v>1</v>
      </c>
      <c r="E1688" s="3">
        <v>4</v>
      </c>
    </row>
    <row r="1689" spans="1:5" x14ac:dyDescent="0.25">
      <c r="A1689">
        <v>1787</v>
      </c>
      <c r="B1689" s="4">
        <v>1</v>
      </c>
      <c r="E1689" s="3">
        <v>4</v>
      </c>
    </row>
    <row r="1690" spans="1:5" x14ac:dyDescent="0.25">
      <c r="A1690">
        <v>1788</v>
      </c>
      <c r="B1690" s="4">
        <v>1</v>
      </c>
      <c r="C1690" s="2">
        <v>2</v>
      </c>
      <c r="E1690" s="3">
        <v>4</v>
      </c>
    </row>
    <row r="1691" spans="1:5" x14ac:dyDescent="0.25">
      <c r="A1691">
        <v>1789</v>
      </c>
      <c r="B1691" s="4">
        <v>1</v>
      </c>
      <c r="C1691" s="2">
        <v>2</v>
      </c>
      <c r="E1691" s="3">
        <v>4</v>
      </c>
    </row>
    <row r="1692" spans="1:5" x14ac:dyDescent="0.25">
      <c r="A1692">
        <v>1790</v>
      </c>
      <c r="C1692" s="2">
        <v>2</v>
      </c>
      <c r="D1692" s="5">
        <v>3</v>
      </c>
      <c r="E1692" s="3">
        <v>4</v>
      </c>
    </row>
    <row r="1693" spans="1:5" x14ac:dyDescent="0.25">
      <c r="A1693">
        <v>1791</v>
      </c>
      <c r="C1693" s="2">
        <v>2</v>
      </c>
      <c r="D1693" s="5">
        <v>3</v>
      </c>
    </row>
    <row r="1694" spans="1:5" x14ac:dyDescent="0.25">
      <c r="A1694">
        <v>1792</v>
      </c>
      <c r="C1694" s="2">
        <v>2</v>
      </c>
      <c r="D1694" s="5">
        <v>3</v>
      </c>
    </row>
    <row r="1695" spans="1:5" x14ac:dyDescent="0.25">
      <c r="A1695">
        <v>1793</v>
      </c>
      <c r="C1695" s="2">
        <v>2</v>
      </c>
      <c r="D1695" s="5">
        <v>3</v>
      </c>
    </row>
    <row r="1696" spans="1:5" x14ac:dyDescent="0.25">
      <c r="A1696">
        <v>1794</v>
      </c>
      <c r="C1696" s="2">
        <v>2</v>
      </c>
      <c r="D1696" s="5">
        <v>3</v>
      </c>
    </row>
    <row r="1697" spans="1:5" x14ac:dyDescent="0.25">
      <c r="A1697">
        <v>1795</v>
      </c>
      <c r="C1697" s="2">
        <v>2</v>
      </c>
      <c r="D1697" s="5">
        <v>3</v>
      </c>
    </row>
    <row r="1698" spans="1:5" x14ac:dyDescent="0.25">
      <c r="A1698">
        <v>1796</v>
      </c>
      <c r="C1698" s="2">
        <v>2</v>
      </c>
      <c r="D1698" s="5">
        <v>3</v>
      </c>
    </row>
    <row r="1699" spans="1:5" x14ac:dyDescent="0.25">
      <c r="A1699">
        <v>1797</v>
      </c>
      <c r="C1699" s="2">
        <v>2</v>
      </c>
      <c r="D1699" s="5">
        <v>3</v>
      </c>
    </row>
    <row r="1700" spans="1:5" x14ac:dyDescent="0.25">
      <c r="A1700">
        <v>1798</v>
      </c>
      <c r="C1700" s="2">
        <v>2</v>
      </c>
      <c r="D1700" s="5">
        <v>3</v>
      </c>
    </row>
    <row r="1701" spans="1:5" x14ac:dyDescent="0.25">
      <c r="A1701">
        <v>1799</v>
      </c>
      <c r="C1701" s="2">
        <v>2</v>
      </c>
      <c r="D1701" s="5">
        <v>3</v>
      </c>
    </row>
    <row r="1702" spans="1:5" x14ac:dyDescent="0.25">
      <c r="A1702">
        <v>1800</v>
      </c>
      <c r="C1702" s="2">
        <v>2</v>
      </c>
      <c r="D1702" s="5">
        <v>3</v>
      </c>
    </row>
    <row r="1703" spans="1:5" x14ac:dyDescent="0.25">
      <c r="A1703">
        <v>1801</v>
      </c>
      <c r="B1703" s="4">
        <v>1</v>
      </c>
      <c r="C1703" s="2">
        <v>2</v>
      </c>
      <c r="D1703" s="5">
        <v>3</v>
      </c>
    </row>
    <row r="1704" spans="1:5" x14ac:dyDescent="0.25">
      <c r="A1704">
        <v>1802</v>
      </c>
      <c r="B1704" s="4">
        <v>1</v>
      </c>
      <c r="C1704" s="2">
        <v>2</v>
      </c>
      <c r="D1704" s="5">
        <v>3</v>
      </c>
    </row>
    <row r="1705" spans="1:5" x14ac:dyDescent="0.25">
      <c r="A1705">
        <v>1803</v>
      </c>
      <c r="B1705" s="4">
        <v>1</v>
      </c>
      <c r="D1705" s="5">
        <v>3</v>
      </c>
    </row>
    <row r="1706" spans="1:5" x14ac:dyDescent="0.25">
      <c r="A1706">
        <v>1804</v>
      </c>
      <c r="B1706" s="4">
        <v>1</v>
      </c>
    </row>
    <row r="1707" spans="1:5" x14ac:dyDescent="0.25">
      <c r="A1707">
        <v>1805</v>
      </c>
      <c r="B1707" s="4">
        <v>1</v>
      </c>
      <c r="E1707" s="3">
        <v>4</v>
      </c>
    </row>
    <row r="1708" spans="1:5" x14ac:dyDescent="0.25">
      <c r="A1708">
        <v>1806</v>
      </c>
      <c r="B1708" s="4">
        <v>1</v>
      </c>
      <c r="E1708" s="3">
        <v>4</v>
      </c>
    </row>
    <row r="1709" spans="1:5" x14ac:dyDescent="0.25">
      <c r="A1709">
        <v>1807</v>
      </c>
      <c r="B1709" s="4">
        <v>1</v>
      </c>
      <c r="E1709" s="3">
        <v>4</v>
      </c>
    </row>
    <row r="1710" spans="1:5" x14ac:dyDescent="0.25">
      <c r="A1710">
        <v>1808</v>
      </c>
      <c r="B1710" s="4">
        <v>1</v>
      </c>
      <c r="E1710" s="3">
        <v>4</v>
      </c>
    </row>
    <row r="1711" spans="1:5" x14ac:dyDescent="0.25">
      <c r="A1711">
        <v>1809</v>
      </c>
      <c r="B1711" s="4">
        <v>1</v>
      </c>
      <c r="E1711" s="3">
        <v>4</v>
      </c>
    </row>
    <row r="1712" spans="1:5" x14ac:dyDescent="0.25">
      <c r="A1712">
        <v>1810</v>
      </c>
      <c r="B1712" s="4">
        <v>1</v>
      </c>
      <c r="E1712" s="3">
        <v>4</v>
      </c>
    </row>
    <row r="1713" spans="1:5" x14ac:dyDescent="0.25">
      <c r="A1713">
        <v>1811</v>
      </c>
      <c r="B1713" s="4">
        <v>1</v>
      </c>
      <c r="E1713" s="3">
        <v>4</v>
      </c>
    </row>
    <row r="1714" spans="1:5" x14ac:dyDescent="0.25">
      <c r="A1714">
        <v>1812</v>
      </c>
      <c r="B1714" s="4">
        <v>1</v>
      </c>
      <c r="E1714" s="3">
        <v>4</v>
      </c>
    </row>
    <row r="1715" spans="1:5" x14ac:dyDescent="0.25">
      <c r="A1715">
        <v>1813</v>
      </c>
      <c r="B1715" s="4">
        <v>1</v>
      </c>
      <c r="E1715" s="3">
        <v>4</v>
      </c>
    </row>
    <row r="1716" spans="1:5" x14ac:dyDescent="0.25">
      <c r="A1716">
        <v>1814</v>
      </c>
      <c r="B1716" s="4">
        <v>1</v>
      </c>
      <c r="E1716" s="3">
        <v>4</v>
      </c>
    </row>
    <row r="1717" spans="1:5" x14ac:dyDescent="0.25">
      <c r="A1717">
        <v>1815</v>
      </c>
      <c r="B1717" s="4">
        <v>1</v>
      </c>
      <c r="C1717" s="2">
        <v>2</v>
      </c>
      <c r="E1717" s="3">
        <v>4</v>
      </c>
    </row>
    <row r="1718" spans="1:5" x14ac:dyDescent="0.25">
      <c r="A1718">
        <v>1816</v>
      </c>
      <c r="B1718" s="4">
        <v>1</v>
      </c>
      <c r="C1718" s="2">
        <v>2</v>
      </c>
      <c r="E1718" s="3">
        <v>4</v>
      </c>
    </row>
    <row r="1719" spans="1:5" x14ac:dyDescent="0.25">
      <c r="A1719">
        <v>1817</v>
      </c>
      <c r="C1719" s="2">
        <v>2</v>
      </c>
      <c r="D1719" s="5">
        <v>3</v>
      </c>
      <c r="E1719" s="3">
        <v>4</v>
      </c>
    </row>
    <row r="1720" spans="1:5" x14ac:dyDescent="0.25">
      <c r="A1720">
        <v>1818</v>
      </c>
      <c r="C1720" s="2">
        <v>2</v>
      </c>
      <c r="D1720" s="5">
        <v>3</v>
      </c>
      <c r="E1720" s="3">
        <v>4</v>
      </c>
    </row>
    <row r="1721" spans="1:5" x14ac:dyDescent="0.25">
      <c r="A1721">
        <v>1819</v>
      </c>
      <c r="C1721" s="2">
        <v>2</v>
      </c>
      <c r="D1721" s="5">
        <v>3</v>
      </c>
    </row>
    <row r="1722" spans="1:5" x14ac:dyDescent="0.25">
      <c r="A1722">
        <v>1820</v>
      </c>
      <c r="C1722" s="2">
        <v>2</v>
      </c>
      <c r="D1722" s="5">
        <v>3</v>
      </c>
    </row>
    <row r="1723" spans="1:5" x14ac:dyDescent="0.25">
      <c r="A1723">
        <v>1821</v>
      </c>
      <c r="C1723" s="2">
        <v>2</v>
      </c>
      <c r="D1723" s="5">
        <v>3</v>
      </c>
    </row>
    <row r="1724" spans="1:5" x14ac:dyDescent="0.25">
      <c r="A1724">
        <v>1822</v>
      </c>
      <c r="C1724" s="2">
        <v>2</v>
      </c>
      <c r="D1724" s="5">
        <v>3</v>
      </c>
    </row>
    <row r="1725" spans="1:5" x14ac:dyDescent="0.25">
      <c r="A1725">
        <v>1823</v>
      </c>
      <c r="C1725" s="2">
        <v>2</v>
      </c>
      <c r="D1725" s="5">
        <v>3</v>
      </c>
    </row>
    <row r="1726" spans="1:5" x14ac:dyDescent="0.25">
      <c r="A1726">
        <v>1824</v>
      </c>
      <c r="C1726" s="2">
        <v>2</v>
      </c>
      <c r="D1726" s="5">
        <v>3</v>
      </c>
    </row>
    <row r="1727" spans="1:5" x14ac:dyDescent="0.25">
      <c r="A1727">
        <v>1825</v>
      </c>
      <c r="C1727" s="2">
        <v>2</v>
      </c>
      <c r="D1727" s="5">
        <v>3</v>
      </c>
    </row>
    <row r="1728" spans="1:5" x14ac:dyDescent="0.25">
      <c r="A1728">
        <v>1826</v>
      </c>
      <c r="C1728" s="2">
        <v>2</v>
      </c>
      <c r="D1728" s="5">
        <v>3</v>
      </c>
    </row>
    <row r="1729" spans="1:5" x14ac:dyDescent="0.25">
      <c r="A1729">
        <v>1827</v>
      </c>
      <c r="C1729" s="2">
        <v>2</v>
      </c>
      <c r="D1729" s="5">
        <v>3</v>
      </c>
    </row>
    <row r="1730" spans="1:5" x14ac:dyDescent="0.25">
      <c r="A1730">
        <v>1828</v>
      </c>
      <c r="C1730" s="2">
        <v>2</v>
      </c>
      <c r="D1730" s="5">
        <v>3</v>
      </c>
    </row>
    <row r="1731" spans="1:5" x14ac:dyDescent="0.25">
      <c r="A1731">
        <v>1829</v>
      </c>
      <c r="B1731" s="4">
        <v>1</v>
      </c>
      <c r="C1731" s="2">
        <v>2</v>
      </c>
      <c r="D1731" s="5">
        <v>3</v>
      </c>
    </row>
    <row r="1732" spans="1:5" x14ac:dyDescent="0.25">
      <c r="A1732">
        <v>1830</v>
      </c>
      <c r="B1732" s="4">
        <v>1</v>
      </c>
      <c r="D1732" s="5">
        <v>3</v>
      </c>
    </row>
    <row r="1733" spans="1:5" x14ac:dyDescent="0.25">
      <c r="A1733">
        <v>1831</v>
      </c>
      <c r="B1733" s="4">
        <v>1</v>
      </c>
      <c r="E1733" s="3">
        <v>4</v>
      </c>
    </row>
    <row r="1734" spans="1:5" x14ac:dyDescent="0.25">
      <c r="A1734">
        <v>1832</v>
      </c>
      <c r="B1734" s="4">
        <v>1</v>
      </c>
      <c r="E1734" s="3">
        <v>4</v>
      </c>
    </row>
    <row r="1735" spans="1:5" x14ac:dyDescent="0.25">
      <c r="A1735">
        <v>1833</v>
      </c>
      <c r="B1735" s="4">
        <v>1</v>
      </c>
      <c r="E1735" s="3">
        <v>4</v>
      </c>
    </row>
    <row r="1736" spans="1:5" x14ac:dyDescent="0.25">
      <c r="A1736">
        <v>1834</v>
      </c>
      <c r="B1736" s="4">
        <v>1</v>
      </c>
      <c r="E1736" s="3">
        <v>4</v>
      </c>
    </row>
    <row r="1737" spans="1:5" x14ac:dyDescent="0.25">
      <c r="A1737">
        <v>1835</v>
      </c>
      <c r="B1737" s="4">
        <v>1</v>
      </c>
      <c r="E1737" s="3">
        <v>4</v>
      </c>
    </row>
    <row r="1738" spans="1:5" x14ac:dyDescent="0.25">
      <c r="A1738">
        <v>1836</v>
      </c>
      <c r="B1738" s="4">
        <v>1</v>
      </c>
      <c r="E1738" s="3">
        <v>4</v>
      </c>
    </row>
    <row r="1739" spans="1:5" x14ac:dyDescent="0.25">
      <c r="A1739">
        <v>1837</v>
      </c>
      <c r="B1739" s="4">
        <v>1</v>
      </c>
      <c r="E1739" s="3">
        <v>4</v>
      </c>
    </row>
    <row r="1740" spans="1:5" x14ac:dyDescent="0.25">
      <c r="A1740">
        <v>1838</v>
      </c>
      <c r="B1740" s="4">
        <v>1</v>
      </c>
      <c r="E1740" s="3">
        <v>4</v>
      </c>
    </row>
    <row r="1741" spans="1:5" x14ac:dyDescent="0.25">
      <c r="A1741">
        <v>1839</v>
      </c>
      <c r="B1741" s="4">
        <v>1</v>
      </c>
      <c r="E1741" s="3">
        <v>4</v>
      </c>
    </row>
    <row r="1742" spans="1:5" x14ac:dyDescent="0.25">
      <c r="A1742">
        <v>1840</v>
      </c>
      <c r="B1742" s="4">
        <v>1</v>
      </c>
      <c r="E1742" s="3">
        <v>4</v>
      </c>
    </row>
    <row r="1743" spans="1:5" x14ac:dyDescent="0.25">
      <c r="A1743">
        <v>1841</v>
      </c>
      <c r="B1743" s="4">
        <v>1</v>
      </c>
      <c r="E1743" s="3">
        <v>4</v>
      </c>
    </row>
    <row r="1744" spans="1:5" x14ac:dyDescent="0.25">
      <c r="A1744">
        <v>1842</v>
      </c>
      <c r="B1744" s="4">
        <v>1</v>
      </c>
      <c r="E1744" s="3">
        <v>4</v>
      </c>
    </row>
    <row r="1745" spans="1:5" x14ac:dyDescent="0.25">
      <c r="A1745">
        <v>1843</v>
      </c>
      <c r="B1745" s="4">
        <v>1</v>
      </c>
      <c r="C1745" s="2">
        <v>2</v>
      </c>
      <c r="E1745" s="3">
        <v>4</v>
      </c>
    </row>
    <row r="1746" spans="1:5" x14ac:dyDescent="0.25">
      <c r="A1746">
        <v>1844</v>
      </c>
      <c r="C1746" s="2">
        <v>2</v>
      </c>
      <c r="D1746" s="5">
        <v>3</v>
      </c>
    </row>
    <row r="1747" spans="1:5" x14ac:dyDescent="0.25">
      <c r="A1747">
        <v>1845</v>
      </c>
      <c r="C1747" s="2">
        <v>2</v>
      </c>
      <c r="D1747" s="5">
        <v>3</v>
      </c>
    </row>
    <row r="1748" spans="1:5" x14ac:dyDescent="0.25">
      <c r="A1748">
        <v>1846</v>
      </c>
      <c r="C1748" s="2">
        <v>2</v>
      </c>
      <c r="D1748" s="5">
        <v>3</v>
      </c>
    </row>
    <row r="1749" spans="1:5" x14ac:dyDescent="0.25">
      <c r="A1749">
        <v>1847</v>
      </c>
      <c r="C1749" s="2">
        <v>2</v>
      </c>
      <c r="D1749" s="5">
        <v>3</v>
      </c>
    </row>
    <row r="1750" spans="1:5" x14ac:dyDescent="0.25">
      <c r="A1750">
        <v>1848</v>
      </c>
      <c r="C1750" s="2">
        <v>2</v>
      </c>
      <c r="D1750" s="5">
        <v>3</v>
      </c>
    </row>
    <row r="1751" spans="1:5" x14ac:dyDescent="0.25">
      <c r="A1751">
        <v>1849</v>
      </c>
      <c r="C1751" s="2">
        <v>2</v>
      </c>
      <c r="D1751" s="5">
        <v>3</v>
      </c>
    </row>
    <row r="1752" spans="1:5" x14ac:dyDescent="0.25">
      <c r="A1752">
        <v>1850</v>
      </c>
      <c r="C1752" s="2">
        <v>2</v>
      </c>
      <c r="D1752" s="5">
        <v>3</v>
      </c>
    </row>
    <row r="1753" spans="1:5" x14ac:dyDescent="0.25">
      <c r="A1753">
        <v>1851</v>
      </c>
      <c r="C1753" s="2">
        <v>2</v>
      </c>
      <c r="D1753" s="5">
        <v>3</v>
      </c>
    </row>
    <row r="1754" spans="1:5" x14ac:dyDescent="0.25">
      <c r="A1754">
        <v>1852</v>
      </c>
      <c r="C1754" s="2">
        <v>2</v>
      </c>
      <c r="D1754" s="5">
        <v>3</v>
      </c>
    </row>
    <row r="1755" spans="1:5" x14ac:dyDescent="0.25">
      <c r="A1755">
        <v>1853</v>
      </c>
      <c r="C1755" s="2">
        <v>2</v>
      </c>
      <c r="D1755" s="5">
        <v>3</v>
      </c>
    </row>
    <row r="1756" spans="1:5" x14ac:dyDescent="0.25">
      <c r="A1756">
        <v>1854</v>
      </c>
      <c r="C1756" s="2">
        <v>2</v>
      </c>
      <c r="D1756" s="5">
        <v>3</v>
      </c>
    </row>
    <row r="1757" spans="1:5" x14ac:dyDescent="0.25">
      <c r="A1757">
        <v>1855</v>
      </c>
      <c r="C1757" s="2">
        <v>2</v>
      </c>
      <c r="D1757" s="5">
        <v>3</v>
      </c>
    </row>
    <row r="1758" spans="1:5" x14ac:dyDescent="0.25">
      <c r="A1758">
        <v>1856</v>
      </c>
      <c r="B1758" s="4">
        <v>1</v>
      </c>
      <c r="C1758" s="2">
        <v>2</v>
      </c>
      <c r="D1758" s="5">
        <v>3</v>
      </c>
    </row>
    <row r="1759" spans="1:5" x14ac:dyDescent="0.25">
      <c r="A1759">
        <v>1857</v>
      </c>
      <c r="B1759" s="4">
        <v>1</v>
      </c>
      <c r="C1759" s="2">
        <v>2</v>
      </c>
      <c r="D1759" s="5">
        <v>3</v>
      </c>
      <c r="E1759" s="3">
        <v>4</v>
      </c>
    </row>
    <row r="1760" spans="1:5" x14ac:dyDescent="0.25">
      <c r="A1760">
        <v>1858</v>
      </c>
      <c r="B1760" s="4">
        <v>1</v>
      </c>
      <c r="D1760" s="5">
        <v>3</v>
      </c>
      <c r="E1760" s="3">
        <v>4</v>
      </c>
    </row>
    <row r="1761" spans="1:5" x14ac:dyDescent="0.25">
      <c r="A1761">
        <v>1859</v>
      </c>
      <c r="B1761" s="4">
        <v>1</v>
      </c>
      <c r="E1761" s="3">
        <v>4</v>
      </c>
    </row>
    <row r="1762" spans="1:5" x14ac:dyDescent="0.25">
      <c r="A1762">
        <v>1860</v>
      </c>
      <c r="B1762" s="4">
        <v>1</v>
      </c>
      <c r="E1762" s="3">
        <v>4</v>
      </c>
    </row>
    <row r="1763" spans="1:5" x14ac:dyDescent="0.25">
      <c r="A1763">
        <v>1861</v>
      </c>
      <c r="B1763" s="4">
        <v>1</v>
      </c>
      <c r="E1763" s="3">
        <v>4</v>
      </c>
    </row>
    <row r="1764" spans="1:5" x14ac:dyDescent="0.25">
      <c r="A1764">
        <v>1862</v>
      </c>
      <c r="B1764" s="4">
        <v>1</v>
      </c>
      <c r="E1764" s="3">
        <v>4</v>
      </c>
    </row>
    <row r="1765" spans="1:5" x14ac:dyDescent="0.25">
      <c r="A1765">
        <v>1863</v>
      </c>
      <c r="B1765" s="4">
        <v>1</v>
      </c>
      <c r="E1765" s="3">
        <v>4</v>
      </c>
    </row>
    <row r="1766" spans="1:5" x14ac:dyDescent="0.25">
      <c r="A1766">
        <v>1864</v>
      </c>
      <c r="B1766" s="4">
        <v>1</v>
      </c>
      <c r="E1766" s="3">
        <v>4</v>
      </c>
    </row>
    <row r="1767" spans="1:5" x14ac:dyDescent="0.25">
      <c r="A1767">
        <v>1865</v>
      </c>
      <c r="B1767" s="4">
        <v>1</v>
      </c>
      <c r="E1767" s="3">
        <v>4</v>
      </c>
    </row>
    <row r="1768" spans="1:5" x14ac:dyDescent="0.25">
      <c r="A1768">
        <v>1866</v>
      </c>
      <c r="B1768" s="4">
        <v>1</v>
      </c>
      <c r="E1768" s="3">
        <v>4</v>
      </c>
    </row>
    <row r="1769" spans="1:5" x14ac:dyDescent="0.25">
      <c r="A1769">
        <v>1867</v>
      </c>
      <c r="B1769" s="4">
        <v>1</v>
      </c>
      <c r="E1769" s="3">
        <v>4</v>
      </c>
    </row>
    <row r="1770" spans="1:5" x14ac:dyDescent="0.25">
      <c r="A1770">
        <v>1868</v>
      </c>
      <c r="B1770" s="4">
        <v>1</v>
      </c>
      <c r="E1770" s="3">
        <v>4</v>
      </c>
    </row>
    <row r="1771" spans="1:5" x14ac:dyDescent="0.25">
      <c r="A1771">
        <v>1869</v>
      </c>
      <c r="B1771" s="4">
        <v>1</v>
      </c>
      <c r="C1771" s="2">
        <v>2</v>
      </c>
      <c r="E1771" s="3">
        <v>4</v>
      </c>
    </row>
    <row r="1772" spans="1:5" x14ac:dyDescent="0.25">
      <c r="A1772">
        <v>1870</v>
      </c>
      <c r="B1772" s="4">
        <v>1</v>
      </c>
      <c r="C1772" s="2">
        <v>2</v>
      </c>
      <c r="E1772" s="3">
        <v>4</v>
      </c>
    </row>
    <row r="1773" spans="1:5" x14ac:dyDescent="0.25">
      <c r="A1773">
        <v>1871</v>
      </c>
      <c r="B1773" s="4">
        <v>1</v>
      </c>
      <c r="C1773" s="2">
        <v>2</v>
      </c>
      <c r="E1773" s="3">
        <v>4</v>
      </c>
    </row>
    <row r="1774" spans="1:5" x14ac:dyDescent="0.25">
      <c r="A1774">
        <v>1872</v>
      </c>
      <c r="C1774" s="2">
        <v>2</v>
      </c>
      <c r="E1774" s="3">
        <v>4</v>
      </c>
    </row>
    <row r="1775" spans="1:5" x14ac:dyDescent="0.25">
      <c r="A1775">
        <v>1873</v>
      </c>
      <c r="C1775" s="2">
        <v>2</v>
      </c>
      <c r="D1775" s="5">
        <v>3</v>
      </c>
      <c r="E1775" s="3">
        <v>4</v>
      </c>
    </row>
    <row r="1776" spans="1:5" x14ac:dyDescent="0.25">
      <c r="A1776">
        <v>1874</v>
      </c>
      <c r="C1776" s="2">
        <v>2</v>
      </c>
      <c r="D1776" s="5">
        <v>3</v>
      </c>
    </row>
    <row r="1777" spans="1:5" x14ac:dyDescent="0.25">
      <c r="A1777">
        <v>1875</v>
      </c>
      <c r="C1777" s="2">
        <v>2</v>
      </c>
      <c r="D1777" s="5">
        <v>3</v>
      </c>
    </row>
    <row r="1778" spans="1:5" x14ac:dyDescent="0.25">
      <c r="A1778">
        <v>1876</v>
      </c>
      <c r="C1778" s="2">
        <v>2</v>
      </c>
      <c r="D1778" s="5">
        <v>3</v>
      </c>
    </row>
    <row r="1779" spans="1:5" x14ac:dyDescent="0.25">
      <c r="A1779">
        <v>1877</v>
      </c>
      <c r="C1779" s="2">
        <v>2</v>
      </c>
      <c r="D1779" s="5">
        <v>3</v>
      </c>
    </row>
    <row r="1780" spans="1:5" x14ac:dyDescent="0.25">
      <c r="A1780">
        <v>1878</v>
      </c>
      <c r="C1780" s="2">
        <v>2</v>
      </c>
      <c r="D1780" s="5">
        <v>3</v>
      </c>
    </row>
    <row r="1781" spans="1:5" x14ac:dyDescent="0.25">
      <c r="A1781">
        <v>1879</v>
      </c>
      <c r="C1781" s="2">
        <v>2</v>
      </c>
      <c r="D1781" s="5">
        <v>3</v>
      </c>
    </row>
    <row r="1782" spans="1:5" x14ac:dyDescent="0.25">
      <c r="A1782">
        <v>1880</v>
      </c>
      <c r="C1782" s="2">
        <v>2</v>
      </c>
      <c r="D1782" s="5">
        <v>3</v>
      </c>
    </row>
    <row r="1783" spans="1:5" x14ac:dyDescent="0.25">
      <c r="A1783">
        <v>1881</v>
      </c>
      <c r="C1783" s="2">
        <v>2</v>
      </c>
      <c r="D1783" s="5">
        <v>3</v>
      </c>
    </row>
    <row r="1784" spans="1:5" x14ac:dyDescent="0.25">
      <c r="A1784">
        <v>1882</v>
      </c>
      <c r="C1784" s="2">
        <v>2</v>
      </c>
      <c r="D1784" s="5">
        <v>3</v>
      </c>
    </row>
    <row r="1785" spans="1:5" x14ac:dyDescent="0.25">
      <c r="A1785">
        <v>1883</v>
      </c>
      <c r="C1785" s="2">
        <v>2</v>
      </c>
      <c r="D1785" s="5">
        <v>3</v>
      </c>
    </row>
    <row r="1786" spans="1:5" x14ac:dyDescent="0.25">
      <c r="A1786">
        <v>1884</v>
      </c>
      <c r="B1786" s="4">
        <v>1</v>
      </c>
      <c r="C1786" s="2">
        <v>2</v>
      </c>
      <c r="D1786" s="5">
        <v>3</v>
      </c>
    </row>
    <row r="1787" spans="1:5" x14ac:dyDescent="0.25">
      <c r="A1787">
        <v>1885</v>
      </c>
      <c r="B1787" s="4">
        <v>1</v>
      </c>
      <c r="C1787" s="2">
        <v>2</v>
      </c>
      <c r="D1787" s="5">
        <v>3</v>
      </c>
    </row>
    <row r="1788" spans="1:5" x14ac:dyDescent="0.25">
      <c r="A1788">
        <v>1886</v>
      </c>
      <c r="B1788" s="4">
        <v>1</v>
      </c>
      <c r="E1788" s="3">
        <v>4</v>
      </c>
    </row>
    <row r="1789" spans="1:5" x14ac:dyDescent="0.25">
      <c r="A1789">
        <v>1887</v>
      </c>
      <c r="B1789" s="4">
        <v>1</v>
      </c>
      <c r="E1789" s="3">
        <v>4</v>
      </c>
    </row>
    <row r="1790" spans="1:5" x14ac:dyDescent="0.25">
      <c r="A1790">
        <v>1888</v>
      </c>
      <c r="B1790" s="4">
        <v>1</v>
      </c>
      <c r="E1790" s="3">
        <v>4</v>
      </c>
    </row>
    <row r="1791" spans="1:5" x14ac:dyDescent="0.25">
      <c r="A1791">
        <v>1889</v>
      </c>
      <c r="B1791" s="4">
        <v>1</v>
      </c>
      <c r="E1791" s="3">
        <v>4</v>
      </c>
    </row>
    <row r="1792" spans="1:5" x14ac:dyDescent="0.25">
      <c r="A1792">
        <v>1890</v>
      </c>
      <c r="B1792" s="4">
        <v>1</v>
      </c>
      <c r="E1792" s="3">
        <v>4</v>
      </c>
    </row>
    <row r="1793" spans="1:5" x14ac:dyDescent="0.25">
      <c r="A1793">
        <v>1891</v>
      </c>
      <c r="B1793" s="4">
        <v>1</v>
      </c>
      <c r="E1793" s="3">
        <v>4</v>
      </c>
    </row>
    <row r="1794" spans="1:5" x14ac:dyDescent="0.25">
      <c r="A1794">
        <v>1892</v>
      </c>
      <c r="B1794" s="4">
        <v>1</v>
      </c>
      <c r="E1794" s="3">
        <v>4</v>
      </c>
    </row>
    <row r="1795" spans="1:5" x14ac:dyDescent="0.25">
      <c r="A1795">
        <v>1893</v>
      </c>
      <c r="B1795" s="4">
        <v>1</v>
      </c>
      <c r="E1795" s="3">
        <v>4</v>
      </c>
    </row>
    <row r="1796" spans="1:5" x14ac:dyDescent="0.25">
      <c r="A1796">
        <v>1894</v>
      </c>
      <c r="B1796" s="4">
        <v>1</v>
      </c>
      <c r="E1796" s="3">
        <v>4</v>
      </c>
    </row>
    <row r="1797" spans="1:5" x14ac:dyDescent="0.25">
      <c r="A1797">
        <v>1895</v>
      </c>
      <c r="B1797" s="4">
        <v>1</v>
      </c>
      <c r="E1797" s="3">
        <v>4</v>
      </c>
    </row>
    <row r="1798" spans="1:5" x14ac:dyDescent="0.25">
      <c r="A1798">
        <v>1896</v>
      </c>
      <c r="B1798" s="4">
        <v>1</v>
      </c>
      <c r="E1798" s="3">
        <v>4</v>
      </c>
    </row>
    <row r="1799" spans="1:5" x14ac:dyDescent="0.25">
      <c r="A1799">
        <v>1897</v>
      </c>
      <c r="B1799" s="4">
        <v>1</v>
      </c>
      <c r="E1799" s="3">
        <v>4</v>
      </c>
    </row>
    <row r="1800" spans="1:5" x14ac:dyDescent="0.25">
      <c r="A1800">
        <v>1898</v>
      </c>
      <c r="B1800" s="4">
        <v>1</v>
      </c>
      <c r="C1800" s="2">
        <v>2</v>
      </c>
      <c r="E1800" s="3">
        <v>4</v>
      </c>
    </row>
    <row r="1801" spans="1:5" x14ac:dyDescent="0.25">
      <c r="A1801">
        <v>1899</v>
      </c>
      <c r="B1801" s="4">
        <v>1</v>
      </c>
      <c r="C1801" s="2">
        <v>2</v>
      </c>
      <c r="E1801" s="3">
        <v>4</v>
      </c>
    </row>
    <row r="1802" spans="1:5" x14ac:dyDescent="0.25">
      <c r="A1802">
        <v>1900</v>
      </c>
      <c r="B1802" s="4">
        <v>1</v>
      </c>
      <c r="C1802" s="2">
        <v>2</v>
      </c>
      <c r="E1802" s="3">
        <v>4</v>
      </c>
    </row>
    <row r="1803" spans="1:5" x14ac:dyDescent="0.25">
      <c r="A1803">
        <v>1901</v>
      </c>
      <c r="B1803" s="4">
        <v>1</v>
      </c>
      <c r="C1803" s="2">
        <v>2</v>
      </c>
      <c r="E1803" s="3">
        <v>4</v>
      </c>
    </row>
    <row r="1804" spans="1:5" x14ac:dyDescent="0.25">
      <c r="A1804">
        <v>1902</v>
      </c>
      <c r="C1804" s="2">
        <v>2</v>
      </c>
      <c r="D1804" s="5">
        <v>3</v>
      </c>
      <c r="E1804" s="3">
        <v>4</v>
      </c>
    </row>
    <row r="1805" spans="1:5" x14ac:dyDescent="0.25">
      <c r="A1805">
        <v>1903</v>
      </c>
      <c r="C1805" s="2">
        <v>2</v>
      </c>
      <c r="D1805" s="5">
        <v>3</v>
      </c>
      <c r="E1805" s="3">
        <v>4</v>
      </c>
    </row>
    <row r="1806" spans="1:5" x14ac:dyDescent="0.25">
      <c r="A1806">
        <v>1904</v>
      </c>
      <c r="C1806" s="2">
        <v>2</v>
      </c>
      <c r="D1806" s="5">
        <v>3</v>
      </c>
      <c r="E1806" s="3">
        <v>4</v>
      </c>
    </row>
    <row r="1807" spans="1:5" x14ac:dyDescent="0.25">
      <c r="A1807">
        <v>1905</v>
      </c>
      <c r="C1807" s="2">
        <v>2</v>
      </c>
      <c r="D1807" s="5">
        <v>3</v>
      </c>
      <c r="E1807" s="3">
        <v>4</v>
      </c>
    </row>
    <row r="1808" spans="1:5" x14ac:dyDescent="0.25">
      <c r="A1808">
        <v>1906</v>
      </c>
      <c r="C1808" s="2">
        <v>2</v>
      </c>
      <c r="D1808" s="5">
        <v>3</v>
      </c>
      <c r="E1808" s="3">
        <v>4</v>
      </c>
    </row>
    <row r="1809" spans="1:6" x14ac:dyDescent="0.25">
      <c r="A1809">
        <v>1907</v>
      </c>
      <c r="C1809" s="2">
        <v>2</v>
      </c>
      <c r="D1809" s="5">
        <v>3</v>
      </c>
    </row>
    <row r="1810" spans="1:6" x14ac:dyDescent="0.25">
      <c r="A1810">
        <v>1908</v>
      </c>
      <c r="C1810" s="2">
        <v>2</v>
      </c>
      <c r="D1810" s="5">
        <v>3</v>
      </c>
      <c r="F1810" t="s">
        <v>22</v>
      </c>
    </row>
    <row r="1811" spans="1:6" x14ac:dyDescent="0.25">
      <c r="A1811">
        <v>1909</v>
      </c>
    </row>
    <row r="1812" spans="1:6" x14ac:dyDescent="0.25">
      <c r="A1812">
        <v>1910</v>
      </c>
      <c r="F1812" t="s">
        <v>22</v>
      </c>
    </row>
    <row r="1813" spans="1:6" x14ac:dyDescent="0.25">
      <c r="A1813">
        <v>1911</v>
      </c>
      <c r="B1813" s="4">
        <v>1</v>
      </c>
    </row>
    <row r="1814" spans="1:6" x14ac:dyDescent="0.25">
      <c r="A1814">
        <v>1912</v>
      </c>
      <c r="B1814" s="4">
        <v>1</v>
      </c>
    </row>
    <row r="1815" spans="1:6" x14ac:dyDescent="0.25">
      <c r="A1815">
        <v>1913</v>
      </c>
      <c r="B1815" s="4">
        <v>1</v>
      </c>
    </row>
    <row r="1816" spans="1:6" x14ac:dyDescent="0.25">
      <c r="A1816">
        <v>1914</v>
      </c>
      <c r="B1816" s="4">
        <v>1</v>
      </c>
    </row>
    <row r="1817" spans="1:6" x14ac:dyDescent="0.25">
      <c r="A1817">
        <v>1915</v>
      </c>
      <c r="B1817" s="4">
        <v>1</v>
      </c>
    </row>
    <row r="1818" spans="1:6" x14ac:dyDescent="0.25">
      <c r="A1818">
        <v>1916</v>
      </c>
      <c r="B1818" s="4">
        <v>1</v>
      </c>
    </row>
    <row r="1819" spans="1:6" x14ac:dyDescent="0.25">
      <c r="A1819">
        <v>1917</v>
      </c>
      <c r="B1819" s="4">
        <v>1</v>
      </c>
    </row>
    <row r="1820" spans="1:6" x14ac:dyDescent="0.25">
      <c r="A1820">
        <v>1918</v>
      </c>
      <c r="B1820" s="4">
        <v>1</v>
      </c>
    </row>
    <row r="1821" spans="1:6" x14ac:dyDescent="0.25">
      <c r="A1821">
        <v>1919</v>
      </c>
      <c r="B1821" s="4">
        <v>1</v>
      </c>
      <c r="D1821" s="5">
        <v>3</v>
      </c>
    </row>
    <row r="1822" spans="1:6" x14ac:dyDescent="0.25">
      <c r="A1822">
        <v>1920</v>
      </c>
      <c r="B1822" s="4">
        <v>1</v>
      </c>
      <c r="D1822" s="5">
        <v>3</v>
      </c>
    </row>
    <row r="1823" spans="1:6" x14ac:dyDescent="0.25">
      <c r="A1823">
        <v>1921</v>
      </c>
      <c r="B1823" s="4">
        <v>1</v>
      </c>
      <c r="D1823" s="5">
        <v>3</v>
      </c>
    </row>
    <row r="1824" spans="1:6" x14ac:dyDescent="0.25">
      <c r="A1824">
        <v>1922</v>
      </c>
      <c r="B1824" s="4">
        <v>1</v>
      </c>
      <c r="D1824" s="5">
        <v>3</v>
      </c>
    </row>
    <row r="1825" spans="1:5" x14ac:dyDescent="0.25">
      <c r="A1825">
        <v>1923</v>
      </c>
      <c r="B1825" s="4">
        <v>1</v>
      </c>
      <c r="D1825" s="5">
        <v>3</v>
      </c>
    </row>
    <row r="1826" spans="1:5" x14ac:dyDescent="0.25">
      <c r="A1826">
        <v>1924</v>
      </c>
      <c r="B1826" s="4">
        <v>1</v>
      </c>
      <c r="D1826" s="5">
        <v>3</v>
      </c>
    </row>
    <row r="1827" spans="1:5" x14ac:dyDescent="0.25">
      <c r="A1827">
        <v>1925</v>
      </c>
      <c r="B1827" s="4">
        <v>1</v>
      </c>
      <c r="C1827" s="2">
        <v>2</v>
      </c>
      <c r="D1827" s="5">
        <v>3</v>
      </c>
    </row>
    <row r="1828" spans="1:5" x14ac:dyDescent="0.25">
      <c r="A1828">
        <v>1926</v>
      </c>
      <c r="B1828" s="4">
        <v>1</v>
      </c>
      <c r="C1828" s="2">
        <v>2</v>
      </c>
      <c r="D1828" s="5">
        <v>3</v>
      </c>
    </row>
    <row r="1829" spans="1:5" x14ac:dyDescent="0.25">
      <c r="A1829">
        <v>1927</v>
      </c>
      <c r="C1829" s="2">
        <v>2</v>
      </c>
      <c r="D1829" s="5">
        <v>3</v>
      </c>
    </row>
    <row r="1830" spans="1:5" x14ac:dyDescent="0.25">
      <c r="A1830">
        <v>1928</v>
      </c>
      <c r="C1830" s="2">
        <v>2</v>
      </c>
      <c r="D1830" s="5">
        <v>3</v>
      </c>
    </row>
    <row r="1831" spans="1:5" x14ac:dyDescent="0.25">
      <c r="A1831">
        <v>1929</v>
      </c>
      <c r="C1831" s="2">
        <v>2</v>
      </c>
      <c r="D1831" s="5">
        <v>3</v>
      </c>
    </row>
    <row r="1832" spans="1:5" x14ac:dyDescent="0.25">
      <c r="A1832">
        <v>1930</v>
      </c>
      <c r="C1832" s="2">
        <v>2</v>
      </c>
      <c r="D1832" s="5">
        <v>3</v>
      </c>
    </row>
    <row r="1833" spans="1:5" x14ac:dyDescent="0.25">
      <c r="A1833">
        <v>1931</v>
      </c>
      <c r="C1833" s="2">
        <v>2</v>
      </c>
      <c r="D1833" s="5">
        <v>3</v>
      </c>
    </row>
    <row r="1834" spans="1:5" x14ac:dyDescent="0.25">
      <c r="A1834">
        <v>1932</v>
      </c>
      <c r="C1834" s="2">
        <v>2</v>
      </c>
      <c r="D1834" s="5">
        <v>3</v>
      </c>
    </row>
    <row r="1835" spans="1:5" x14ac:dyDescent="0.25">
      <c r="A1835">
        <v>1933</v>
      </c>
      <c r="C1835" s="2">
        <v>2</v>
      </c>
      <c r="D1835" s="5">
        <v>3</v>
      </c>
    </row>
    <row r="1836" spans="1:5" x14ac:dyDescent="0.25">
      <c r="A1836">
        <v>1934</v>
      </c>
      <c r="C1836" s="2">
        <v>2</v>
      </c>
      <c r="D1836" s="5">
        <v>3</v>
      </c>
    </row>
    <row r="1837" spans="1:5" x14ac:dyDescent="0.25">
      <c r="A1837">
        <v>1935</v>
      </c>
      <c r="B1837" s="4">
        <v>1</v>
      </c>
      <c r="C1837" s="2">
        <v>2</v>
      </c>
      <c r="D1837" s="5">
        <v>3</v>
      </c>
      <c r="E1837" s="3">
        <v>4</v>
      </c>
    </row>
    <row r="1838" spans="1:5" x14ac:dyDescent="0.25">
      <c r="A1838">
        <v>1936</v>
      </c>
      <c r="B1838" s="4">
        <v>1</v>
      </c>
      <c r="C1838" s="2">
        <v>2</v>
      </c>
      <c r="D1838" s="5">
        <v>3</v>
      </c>
      <c r="E1838" s="3">
        <v>4</v>
      </c>
    </row>
    <row r="1839" spans="1:5" x14ac:dyDescent="0.25">
      <c r="A1839">
        <v>1937</v>
      </c>
      <c r="B1839" s="4">
        <v>1</v>
      </c>
      <c r="C1839" s="2">
        <v>2</v>
      </c>
      <c r="E1839" s="3">
        <v>4</v>
      </c>
    </row>
    <row r="1840" spans="1:5" x14ac:dyDescent="0.25">
      <c r="A1840">
        <v>1938</v>
      </c>
      <c r="B1840" s="4">
        <v>1</v>
      </c>
      <c r="C1840" s="2">
        <v>2</v>
      </c>
      <c r="E1840" s="3">
        <v>4</v>
      </c>
    </row>
    <row r="1841" spans="1:5" x14ac:dyDescent="0.25">
      <c r="A1841">
        <v>1939</v>
      </c>
      <c r="B1841" s="4">
        <v>1</v>
      </c>
      <c r="E1841" s="3">
        <v>4</v>
      </c>
    </row>
    <row r="1842" spans="1:5" x14ac:dyDescent="0.25">
      <c r="A1842">
        <v>1940</v>
      </c>
      <c r="B1842" s="4">
        <v>1</v>
      </c>
      <c r="E1842" s="3">
        <v>4</v>
      </c>
    </row>
    <row r="1843" spans="1:5" x14ac:dyDescent="0.25">
      <c r="A1843">
        <v>1941</v>
      </c>
      <c r="B1843" s="4">
        <v>1</v>
      </c>
      <c r="E1843" s="3">
        <v>4</v>
      </c>
    </row>
    <row r="1844" spans="1:5" x14ac:dyDescent="0.25">
      <c r="A1844">
        <v>1942</v>
      </c>
      <c r="B1844" s="4">
        <v>1</v>
      </c>
      <c r="E1844" s="3">
        <v>4</v>
      </c>
    </row>
    <row r="1845" spans="1:5" x14ac:dyDescent="0.25">
      <c r="A1845">
        <v>1943</v>
      </c>
      <c r="B1845" s="4">
        <v>1</v>
      </c>
      <c r="E1845" s="3">
        <v>4</v>
      </c>
    </row>
    <row r="1846" spans="1:5" x14ac:dyDescent="0.25">
      <c r="A1846">
        <v>1944</v>
      </c>
      <c r="B1846" s="4">
        <v>1</v>
      </c>
      <c r="E1846" s="3">
        <v>4</v>
      </c>
    </row>
    <row r="1847" spans="1:5" x14ac:dyDescent="0.25">
      <c r="A1847">
        <v>1945</v>
      </c>
      <c r="B1847" s="4">
        <v>1</v>
      </c>
      <c r="E1847" s="3">
        <v>4</v>
      </c>
    </row>
    <row r="1848" spans="1:5" x14ac:dyDescent="0.25">
      <c r="A1848">
        <v>1946</v>
      </c>
      <c r="B1848" s="4">
        <v>1</v>
      </c>
      <c r="E1848" s="3">
        <v>4</v>
      </c>
    </row>
    <row r="1849" spans="1:5" x14ac:dyDescent="0.25">
      <c r="A1849">
        <v>1947</v>
      </c>
      <c r="B1849" s="4">
        <v>1</v>
      </c>
      <c r="E1849" s="3">
        <v>4</v>
      </c>
    </row>
    <row r="1850" spans="1:5" x14ac:dyDescent="0.25">
      <c r="A1850">
        <v>1948</v>
      </c>
      <c r="B1850" s="4">
        <v>1</v>
      </c>
      <c r="C1850" s="2">
        <v>2</v>
      </c>
      <c r="D1850" s="5">
        <v>3</v>
      </c>
      <c r="E1850" s="3">
        <v>4</v>
      </c>
    </row>
    <row r="1851" spans="1:5" x14ac:dyDescent="0.25">
      <c r="A1851">
        <v>1949</v>
      </c>
      <c r="B1851" s="4">
        <v>1</v>
      </c>
      <c r="C1851" s="2">
        <v>2</v>
      </c>
      <c r="D1851" s="5">
        <v>3</v>
      </c>
    </row>
    <row r="1852" spans="1:5" x14ac:dyDescent="0.25">
      <c r="A1852">
        <v>1950</v>
      </c>
      <c r="C1852" s="2">
        <v>2</v>
      </c>
      <c r="D1852" s="5">
        <v>3</v>
      </c>
    </row>
    <row r="1853" spans="1:5" x14ac:dyDescent="0.25">
      <c r="A1853">
        <v>1951</v>
      </c>
      <c r="C1853" s="2">
        <v>2</v>
      </c>
      <c r="D1853" s="5">
        <v>3</v>
      </c>
    </row>
    <row r="1854" spans="1:5" x14ac:dyDescent="0.25">
      <c r="A1854">
        <v>1952</v>
      </c>
      <c r="C1854" s="2">
        <v>2</v>
      </c>
      <c r="D1854" s="5">
        <v>3</v>
      </c>
    </row>
    <row r="1855" spans="1:5" x14ac:dyDescent="0.25">
      <c r="A1855">
        <v>1953</v>
      </c>
      <c r="C1855" s="2">
        <v>2</v>
      </c>
      <c r="D1855" s="5">
        <v>3</v>
      </c>
    </row>
    <row r="1856" spans="1:5" x14ac:dyDescent="0.25">
      <c r="A1856">
        <v>1954</v>
      </c>
      <c r="C1856" s="2">
        <v>2</v>
      </c>
      <c r="D1856" s="5">
        <v>3</v>
      </c>
    </row>
    <row r="1857" spans="1:5" x14ac:dyDescent="0.25">
      <c r="A1857">
        <v>1955</v>
      </c>
      <c r="C1857" s="2">
        <v>2</v>
      </c>
      <c r="D1857" s="5">
        <v>3</v>
      </c>
    </row>
    <row r="1858" spans="1:5" x14ac:dyDescent="0.25">
      <c r="A1858">
        <v>1956</v>
      </c>
      <c r="C1858" s="2">
        <v>2</v>
      </c>
      <c r="D1858" s="5">
        <v>3</v>
      </c>
    </row>
    <row r="1859" spans="1:5" x14ac:dyDescent="0.25">
      <c r="A1859">
        <v>1957</v>
      </c>
      <c r="C1859" s="2">
        <v>2</v>
      </c>
      <c r="D1859" s="5">
        <v>3</v>
      </c>
    </row>
    <row r="1860" spans="1:5" x14ac:dyDescent="0.25">
      <c r="A1860">
        <v>1958</v>
      </c>
      <c r="C1860" s="2">
        <v>2</v>
      </c>
      <c r="D1860" s="5">
        <v>3</v>
      </c>
    </row>
    <row r="1861" spans="1:5" x14ac:dyDescent="0.25">
      <c r="A1861">
        <v>1959</v>
      </c>
      <c r="C1861" s="2">
        <v>2</v>
      </c>
      <c r="D1861" s="5">
        <v>3</v>
      </c>
    </row>
    <row r="1862" spans="1:5" x14ac:dyDescent="0.25">
      <c r="A1862">
        <v>1960</v>
      </c>
      <c r="B1862" s="4">
        <v>1</v>
      </c>
      <c r="C1862" s="2">
        <v>2</v>
      </c>
      <c r="D1862" s="5">
        <v>3</v>
      </c>
    </row>
    <row r="1863" spans="1:5" x14ac:dyDescent="0.25">
      <c r="A1863">
        <v>1961</v>
      </c>
      <c r="B1863" s="4">
        <v>1</v>
      </c>
      <c r="C1863" s="2">
        <v>2</v>
      </c>
      <c r="D1863" s="5">
        <v>3</v>
      </c>
      <c r="E1863" s="3">
        <v>4</v>
      </c>
    </row>
    <row r="1864" spans="1:5" x14ac:dyDescent="0.25">
      <c r="A1864">
        <v>1962</v>
      </c>
      <c r="B1864" s="4">
        <v>1</v>
      </c>
      <c r="D1864" s="5">
        <v>3</v>
      </c>
      <c r="E1864" s="3">
        <v>4</v>
      </c>
    </row>
    <row r="1865" spans="1:5" x14ac:dyDescent="0.25">
      <c r="A1865">
        <v>1963</v>
      </c>
      <c r="B1865" s="4">
        <v>1</v>
      </c>
      <c r="E1865" s="3">
        <v>4</v>
      </c>
    </row>
    <row r="1866" spans="1:5" x14ac:dyDescent="0.25">
      <c r="A1866">
        <v>1964</v>
      </c>
      <c r="B1866" s="4">
        <v>1</v>
      </c>
      <c r="E1866" s="3">
        <v>4</v>
      </c>
    </row>
    <row r="1867" spans="1:5" x14ac:dyDescent="0.25">
      <c r="A1867">
        <v>1965</v>
      </c>
      <c r="B1867" s="4">
        <v>1</v>
      </c>
      <c r="E1867" s="3">
        <v>4</v>
      </c>
    </row>
    <row r="1868" spans="1:5" x14ac:dyDescent="0.25">
      <c r="A1868">
        <v>1966</v>
      </c>
      <c r="B1868" s="4">
        <v>1</v>
      </c>
      <c r="E1868" s="3">
        <v>4</v>
      </c>
    </row>
    <row r="1869" spans="1:5" x14ac:dyDescent="0.25">
      <c r="A1869">
        <v>1967</v>
      </c>
      <c r="B1869" s="4">
        <v>1</v>
      </c>
      <c r="E1869" s="3">
        <v>4</v>
      </c>
    </row>
    <row r="1870" spans="1:5" x14ac:dyDescent="0.25">
      <c r="A1870">
        <v>1968</v>
      </c>
      <c r="B1870" s="4">
        <v>1</v>
      </c>
      <c r="E1870" s="3">
        <v>4</v>
      </c>
    </row>
    <row r="1871" spans="1:5" x14ac:dyDescent="0.25">
      <c r="A1871">
        <v>1969</v>
      </c>
      <c r="B1871" s="4">
        <v>1</v>
      </c>
      <c r="E1871" s="3">
        <v>4</v>
      </c>
    </row>
    <row r="1872" spans="1:5" x14ac:dyDescent="0.25">
      <c r="A1872">
        <v>1970</v>
      </c>
      <c r="B1872" s="4">
        <v>1</v>
      </c>
      <c r="E1872" s="3">
        <v>4</v>
      </c>
    </row>
    <row r="1873" spans="1:8" x14ac:dyDescent="0.25">
      <c r="A1873">
        <v>1971</v>
      </c>
      <c r="B1873" s="4">
        <v>1</v>
      </c>
      <c r="E1873" s="3">
        <v>4</v>
      </c>
    </row>
    <row r="1874" spans="1:8" x14ac:dyDescent="0.25">
      <c r="A1874">
        <v>1972</v>
      </c>
      <c r="B1874" s="4">
        <v>1</v>
      </c>
      <c r="C1874" s="2">
        <v>2</v>
      </c>
      <c r="E1874" s="3">
        <v>4</v>
      </c>
    </row>
    <row r="1875" spans="1:8" x14ac:dyDescent="0.25">
      <c r="A1875">
        <v>1973</v>
      </c>
      <c r="B1875" s="4">
        <v>1</v>
      </c>
      <c r="C1875" s="2">
        <v>2</v>
      </c>
      <c r="E1875" s="3">
        <v>4</v>
      </c>
    </row>
    <row r="1876" spans="1:8" x14ac:dyDescent="0.25">
      <c r="A1876">
        <v>1974</v>
      </c>
      <c r="C1876" s="2">
        <v>2</v>
      </c>
      <c r="D1876" s="5">
        <v>3</v>
      </c>
    </row>
    <row r="1877" spans="1:8" x14ac:dyDescent="0.25">
      <c r="A1877">
        <v>1975</v>
      </c>
      <c r="C1877" s="2">
        <v>2</v>
      </c>
      <c r="D1877" s="5">
        <v>3</v>
      </c>
    </row>
    <row r="1878" spans="1:8" x14ac:dyDescent="0.25">
      <c r="A1878">
        <v>1976</v>
      </c>
      <c r="C1878" s="2">
        <v>2</v>
      </c>
      <c r="D1878" s="5">
        <v>3</v>
      </c>
    </row>
    <row r="1879" spans="1:8" x14ac:dyDescent="0.25">
      <c r="A1879">
        <v>1977</v>
      </c>
      <c r="C1879" s="2">
        <v>2</v>
      </c>
      <c r="D1879" s="5">
        <v>3</v>
      </c>
    </row>
    <row r="1880" spans="1:8" x14ac:dyDescent="0.25">
      <c r="A1880">
        <v>1978</v>
      </c>
      <c r="C1880" s="2">
        <v>2</v>
      </c>
      <c r="D1880" s="5">
        <v>3</v>
      </c>
    </row>
    <row r="1881" spans="1:8" x14ac:dyDescent="0.25">
      <c r="A1881">
        <v>1979</v>
      </c>
      <c r="C1881" s="2">
        <v>2</v>
      </c>
      <c r="D1881" s="5">
        <v>3</v>
      </c>
    </row>
    <row r="1882" spans="1:8" x14ac:dyDescent="0.25">
      <c r="A1882">
        <v>1980</v>
      </c>
      <c r="C1882" s="2">
        <v>2</v>
      </c>
      <c r="D1882" s="5">
        <v>3</v>
      </c>
    </row>
    <row r="1883" spans="1:8" x14ac:dyDescent="0.25">
      <c r="A1883">
        <v>1981</v>
      </c>
      <c r="C1883" s="2">
        <v>2</v>
      </c>
      <c r="D1883" s="5">
        <v>3</v>
      </c>
    </row>
    <row r="1884" spans="1:8" x14ac:dyDescent="0.25">
      <c r="A1884">
        <v>1982</v>
      </c>
      <c r="C1884" s="2">
        <v>2</v>
      </c>
      <c r="D1884" s="5">
        <v>3</v>
      </c>
      <c r="H1884" s="3" t="s">
        <v>233</v>
      </c>
    </row>
    <row r="1885" spans="1:8" x14ac:dyDescent="0.25">
      <c r="A1885">
        <v>1983</v>
      </c>
      <c r="B1885" s="4">
        <v>1</v>
      </c>
      <c r="C1885" s="2">
        <v>2</v>
      </c>
      <c r="H1885" s="3" t="s">
        <v>233</v>
      </c>
    </row>
    <row r="1886" spans="1:8" x14ac:dyDescent="0.25">
      <c r="A1886">
        <v>1984</v>
      </c>
      <c r="B1886" s="4">
        <v>1</v>
      </c>
      <c r="C1886" s="2">
        <v>2</v>
      </c>
      <c r="H1886" s="3" t="s">
        <v>233</v>
      </c>
    </row>
    <row r="1887" spans="1:8" x14ac:dyDescent="0.25">
      <c r="A1887">
        <v>1985</v>
      </c>
      <c r="B1887" s="4">
        <v>1</v>
      </c>
      <c r="C1887" s="2">
        <v>2</v>
      </c>
      <c r="H1887" s="3" t="s">
        <v>233</v>
      </c>
    </row>
    <row r="1888" spans="1:8" x14ac:dyDescent="0.25">
      <c r="A1888">
        <v>1986</v>
      </c>
      <c r="B1888" s="4">
        <v>1</v>
      </c>
      <c r="H1888" s="3" t="s">
        <v>233</v>
      </c>
    </row>
    <row r="1889" spans="1:8" x14ac:dyDescent="0.25">
      <c r="A1889">
        <v>1987</v>
      </c>
      <c r="B1889" s="4">
        <v>1</v>
      </c>
      <c r="H1889" s="3" t="s">
        <v>233</v>
      </c>
    </row>
    <row r="1890" spans="1:8" x14ac:dyDescent="0.25">
      <c r="A1890">
        <v>1988</v>
      </c>
      <c r="B1890" s="4">
        <v>1</v>
      </c>
      <c r="H1890" s="3" t="s">
        <v>233</v>
      </c>
    </row>
    <row r="1891" spans="1:8" x14ac:dyDescent="0.25">
      <c r="A1891">
        <v>1989</v>
      </c>
      <c r="B1891" s="4">
        <v>1</v>
      </c>
      <c r="H1891" s="3" t="s">
        <v>233</v>
      </c>
    </row>
    <row r="1892" spans="1:8" x14ac:dyDescent="0.25">
      <c r="A1892">
        <v>1990</v>
      </c>
      <c r="B1892" s="4">
        <v>1</v>
      </c>
      <c r="H1892" s="3" t="s">
        <v>233</v>
      </c>
    </row>
    <row r="1893" spans="1:8" x14ac:dyDescent="0.25">
      <c r="A1893">
        <v>1991</v>
      </c>
      <c r="B1893" s="4">
        <v>1</v>
      </c>
      <c r="H1893" s="3" t="s">
        <v>233</v>
      </c>
    </row>
    <row r="1894" spans="1:8" x14ac:dyDescent="0.25">
      <c r="A1894">
        <v>1992</v>
      </c>
      <c r="B1894" s="4">
        <v>1</v>
      </c>
      <c r="H1894" s="3" t="s">
        <v>233</v>
      </c>
    </row>
    <row r="1895" spans="1:8" x14ac:dyDescent="0.25">
      <c r="A1895">
        <v>1993</v>
      </c>
      <c r="B1895" s="4">
        <v>1</v>
      </c>
      <c r="D1895" s="5">
        <v>3</v>
      </c>
      <c r="H1895" s="3" t="s">
        <v>233</v>
      </c>
    </row>
    <row r="1896" spans="1:8" x14ac:dyDescent="0.25">
      <c r="A1896">
        <v>1994</v>
      </c>
      <c r="B1896" s="4">
        <v>1</v>
      </c>
      <c r="D1896" s="5">
        <v>3</v>
      </c>
      <c r="H1896" s="3" t="s">
        <v>233</v>
      </c>
    </row>
    <row r="1897" spans="1:8" x14ac:dyDescent="0.25">
      <c r="A1897">
        <v>1995</v>
      </c>
      <c r="B1897" s="4">
        <v>1</v>
      </c>
      <c r="C1897" s="2">
        <v>2</v>
      </c>
      <c r="D1897" s="5">
        <v>3</v>
      </c>
      <c r="H1897" s="3" t="s">
        <v>233</v>
      </c>
    </row>
    <row r="1898" spans="1:8" x14ac:dyDescent="0.25">
      <c r="A1898">
        <v>1996</v>
      </c>
      <c r="B1898" s="4">
        <v>1</v>
      </c>
      <c r="C1898" s="2">
        <v>2</v>
      </c>
      <c r="D1898" s="5">
        <v>3</v>
      </c>
      <c r="H1898" s="3" t="s">
        <v>233</v>
      </c>
    </row>
    <row r="1899" spans="1:8" x14ac:dyDescent="0.25">
      <c r="A1899">
        <v>1997</v>
      </c>
      <c r="B1899" s="4">
        <v>1</v>
      </c>
      <c r="C1899" s="2">
        <v>2</v>
      </c>
      <c r="D1899" s="5">
        <v>3</v>
      </c>
    </row>
    <row r="1900" spans="1:8" x14ac:dyDescent="0.25">
      <c r="A1900">
        <v>1998</v>
      </c>
      <c r="C1900" s="2">
        <v>2</v>
      </c>
      <c r="D1900" s="5">
        <v>3</v>
      </c>
    </row>
    <row r="1901" spans="1:8" x14ac:dyDescent="0.25">
      <c r="A1901">
        <v>1999</v>
      </c>
      <c r="C1901" s="2">
        <v>2</v>
      </c>
      <c r="D1901" s="5">
        <v>3</v>
      </c>
    </row>
    <row r="1902" spans="1:8" x14ac:dyDescent="0.25">
      <c r="A1902">
        <v>2000</v>
      </c>
      <c r="C1902" s="2">
        <v>2</v>
      </c>
      <c r="D1902" s="5">
        <v>3</v>
      </c>
    </row>
    <row r="1903" spans="1:8" x14ac:dyDescent="0.25">
      <c r="A1903">
        <v>2001</v>
      </c>
      <c r="C1903" s="2">
        <v>2</v>
      </c>
      <c r="D1903" s="5">
        <v>3</v>
      </c>
    </row>
    <row r="1904" spans="1:8" x14ac:dyDescent="0.25">
      <c r="A1904">
        <v>2002</v>
      </c>
      <c r="C1904" s="2">
        <v>2</v>
      </c>
      <c r="D1904" s="5">
        <v>3</v>
      </c>
    </row>
    <row r="1905" spans="1:8" x14ac:dyDescent="0.25">
      <c r="A1905">
        <v>2003</v>
      </c>
      <c r="C1905" s="2">
        <v>2</v>
      </c>
      <c r="D1905" s="5">
        <v>3</v>
      </c>
    </row>
    <row r="1906" spans="1:8" x14ac:dyDescent="0.25">
      <c r="A1906">
        <v>2004</v>
      </c>
      <c r="C1906" s="2">
        <v>2</v>
      </c>
      <c r="D1906" s="5">
        <v>3</v>
      </c>
    </row>
    <row r="1907" spans="1:8" x14ac:dyDescent="0.25">
      <c r="A1907">
        <v>2005</v>
      </c>
      <c r="C1907" s="2">
        <v>2</v>
      </c>
      <c r="D1907" s="5">
        <v>3</v>
      </c>
    </row>
    <row r="1908" spans="1:8" x14ac:dyDescent="0.25">
      <c r="A1908">
        <v>2006</v>
      </c>
      <c r="B1908" s="4">
        <v>1</v>
      </c>
      <c r="C1908" s="2">
        <v>2</v>
      </c>
      <c r="D1908" s="5">
        <v>3</v>
      </c>
    </row>
    <row r="1909" spans="1:8" x14ac:dyDescent="0.25">
      <c r="A1909">
        <v>2007</v>
      </c>
      <c r="B1909" s="4">
        <v>1</v>
      </c>
      <c r="C1909" s="2">
        <v>2</v>
      </c>
      <c r="D1909" s="5">
        <v>3</v>
      </c>
    </row>
    <row r="1910" spans="1:8" x14ac:dyDescent="0.25">
      <c r="A1910">
        <v>2008</v>
      </c>
      <c r="B1910" s="4">
        <v>1</v>
      </c>
      <c r="C1910" s="2">
        <v>2</v>
      </c>
      <c r="H1910" s="3" t="s">
        <v>233</v>
      </c>
    </row>
    <row r="1911" spans="1:8" x14ac:dyDescent="0.25">
      <c r="A1911">
        <v>2009</v>
      </c>
      <c r="B1911" s="4">
        <v>1</v>
      </c>
      <c r="C1911" s="2">
        <v>2</v>
      </c>
      <c r="H1911" s="3" t="s">
        <v>233</v>
      </c>
    </row>
    <row r="1912" spans="1:8" x14ac:dyDescent="0.25">
      <c r="A1912">
        <v>2010</v>
      </c>
      <c r="B1912" s="4">
        <v>1</v>
      </c>
      <c r="H1912" s="3" t="s">
        <v>233</v>
      </c>
    </row>
    <row r="1913" spans="1:8" x14ac:dyDescent="0.25">
      <c r="A1913">
        <v>2011</v>
      </c>
      <c r="B1913" s="4">
        <v>1</v>
      </c>
      <c r="H1913" s="3" t="s">
        <v>233</v>
      </c>
    </row>
    <row r="1914" spans="1:8" x14ac:dyDescent="0.25">
      <c r="A1914">
        <v>2012</v>
      </c>
      <c r="B1914" s="4">
        <v>1</v>
      </c>
      <c r="H1914" s="3" t="s">
        <v>233</v>
      </c>
    </row>
    <row r="1915" spans="1:8" x14ac:dyDescent="0.25">
      <c r="A1915">
        <v>2013</v>
      </c>
      <c r="B1915" s="4">
        <v>1</v>
      </c>
      <c r="H1915" s="3" t="s">
        <v>233</v>
      </c>
    </row>
    <row r="1916" spans="1:8" x14ac:dyDescent="0.25">
      <c r="A1916">
        <v>2014</v>
      </c>
      <c r="B1916" s="4">
        <v>1</v>
      </c>
      <c r="H1916" s="3" t="s">
        <v>233</v>
      </c>
    </row>
    <row r="1917" spans="1:8" x14ac:dyDescent="0.25">
      <c r="A1917">
        <v>2015</v>
      </c>
      <c r="B1917" s="4">
        <v>1</v>
      </c>
      <c r="H1917" s="3" t="s">
        <v>233</v>
      </c>
    </row>
    <row r="1918" spans="1:8" x14ac:dyDescent="0.25">
      <c r="A1918">
        <v>2016</v>
      </c>
      <c r="B1918" s="4">
        <v>1</v>
      </c>
      <c r="H1918" s="3" t="s">
        <v>233</v>
      </c>
    </row>
    <row r="1919" spans="1:8" x14ac:dyDescent="0.25">
      <c r="A1919">
        <v>2017</v>
      </c>
      <c r="B1919" s="4">
        <v>1</v>
      </c>
      <c r="H1919" s="3" t="s">
        <v>233</v>
      </c>
    </row>
    <row r="1920" spans="1:8" x14ac:dyDescent="0.25">
      <c r="A1920">
        <v>2018</v>
      </c>
      <c r="B1920" s="4">
        <v>1</v>
      </c>
      <c r="C1920" s="2">
        <v>2</v>
      </c>
    </row>
    <row r="1921" spans="1:4" x14ac:dyDescent="0.25">
      <c r="A1921">
        <v>2019</v>
      </c>
      <c r="B1921" s="4">
        <v>1</v>
      </c>
      <c r="C1921" s="2">
        <v>2</v>
      </c>
    </row>
    <row r="1922" spans="1:4" x14ac:dyDescent="0.25">
      <c r="A1922">
        <v>2020</v>
      </c>
      <c r="B1922" s="4">
        <v>1</v>
      </c>
      <c r="C1922" s="2">
        <v>2</v>
      </c>
    </row>
    <row r="1923" spans="1:4" x14ac:dyDescent="0.25">
      <c r="A1923">
        <v>2021</v>
      </c>
      <c r="C1923" s="2">
        <v>2</v>
      </c>
    </row>
    <row r="1924" spans="1:4" x14ac:dyDescent="0.25">
      <c r="A1924">
        <v>2022</v>
      </c>
      <c r="C1924" s="2">
        <v>2</v>
      </c>
    </row>
    <row r="1925" spans="1:4" x14ac:dyDescent="0.25">
      <c r="A1925">
        <v>2023</v>
      </c>
      <c r="C1925" s="2">
        <v>2</v>
      </c>
      <c r="D1925" s="5">
        <v>3</v>
      </c>
    </row>
    <row r="1926" spans="1:4" x14ac:dyDescent="0.25">
      <c r="A1926">
        <v>2024</v>
      </c>
      <c r="C1926" s="2">
        <v>2</v>
      </c>
      <c r="D1926" s="5">
        <v>3</v>
      </c>
    </row>
    <row r="1927" spans="1:4" x14ac:dyDescent="0.25">
      <c r="A1927">
        <v>2025</v>
      </c>
      <c r="C1927" s="2">
        <v>2</v>
      </c>
      <c r="D1927" s="5">
        <v>3</v>
      </c>
    </row>
    <row r="1928" spans="1:4" x14ac:dyDescent="0.25">
      <c r="A1928">
        <v>2026</v>
      </c>
      <c r="C1928" s="2">
        <v>2</v>
      </c>
      <c r="D1928" s="5">
        <v>3</v>
      </c>
    </row>
    <row r="1929" spans="1:4" x14ac:dyDescent="0.25">
      <c r="A1929">
        <v>2027</v>
      </c>
      <c r="C1929" s="2">
        <v>2</v>
      </c>
      <c r="D1929" s="5">
        <v>3</v>
      </c>
    </row>
    <row r="1930" spans="1:4" x14ac:dyDescent="0.25">
      <c r="A1930">
        <v>2028</v>
      </c>
      <c r="C1930" s="2">
        <v>2</v>
      </c>
      <c r="D1930" s="5">
        <v>3</v>
      </c>
    </row>
    <row r="1931" spans="1:4" x14ac:dyDescent="0.25">
      <c r="A1931">
        <v>2029</v>
      </c>
      <c r="C1931" s="2">
        <v>2</v>
      </c>
      <c r="D1931" s="5">
        <v>3</v>
      </c>
    </row>
    <row r="1932" spans="1:4" x14ac:dyDescent="0.25">
      <c r="A1932">
        <v>2030</v>
      </c>
      <c r="C1932" s="2">
        <v>2</v>
      </c>
      <c r="D1932" s="5">
        <v>3</v>
      </c>
    </row>
    <row r="1933" spans="1:4" x14ac:dyDescent="0.25">
      <c r="A1933">
        <v>2031</v>
      </c>
      <c r="B1933" s="4">
        <v>1</v>
      </c>
      <c r="C1933" s="2">
        <v>2</v>
      </c>
      <c r="D1933" s="5">
        <v>3</v>
      </c>
    </row>
    <row r="1934" spans="1:4" x14ac:dyDescent="0.25">
      <c r="A1934">
        <v>2032</v>
      </c>
      <c r="B1934" s="4">
        <v>1</v>
      </c>
      <c r="C1934" s="2">
        <v>2</v>
      </c>
      <c r="D1934" s="5">
        <v>3</v>
      </c>
    </row>
    <row r="1935" spans="1:4" x14ac:dyDescent="0.25">
      <c r="A1935">
        <v>2033</v>
      </c>
      <c r="B1935" s="4">
        <v>1</v>
      </c>
      <c r="C1935" s="2">
        <v>2</v>
      </c>
      <c r="D1935" s="5">
        <v>3</v>
      </c>
    </row>
    <row r="1936" spans="1:4" x14ac:dyDescent="0.25">
      <c r="A1936">
        <v>2034</v>
      </c>
      <c r="B1936" s="4">
        <v>1</v>
      </c>
      <c r="C1936" s="2">
        <v>2</v>
      </c>
      <c r="D1936" s="5">
        <v>3</v>
      </c>
    </row>
    <row r="1937" spans="1:5" x14ac:dyDescent="0.25">
      <c r="A1937">
        <v>2035</v>
      </c>
      <c r="B1937" s="4">
        <v>1</v>
      </c>
      <c r="C1937" s="2">
        <v>2</v>
      </c>
      <c r="D1937" s="5">
        <v>3</v>
      </c>
    </row>
    <row r="1938" spans="1:5" x14ac:dyDescent="0.25">
      <c r="A1938">
        <v>2036</v>
      </c>
      <c r="B1938" s="4">
        <v>1</v>
      </c>
      <c r="D1938" s="5">
        <v>3</v>
      </c>
    </row>
    <row r="1939" spans="1:5" x14ac:dyDescent="0.25">
      <c r="A1939">
        <v>2037</v>
      </c>
      <c r="B1939" s="4">
        <v>1</v>
      </c>
      <c r="D1939" s="5">
        <v>3</v>
      </c>
      <c r="E1939" s="3">
        <v>4</v>
      </c>
    </row>
    <row r="1940" spans="1:5" x14ac:dyDescent="0.25">
      <c r="A1940">
        <v>2038</v>
      </c>
      <c r="B1940" s="4">
        <v>1</v>
      </c>
      <c r="D1940" s="5">
        <v>3</v>
      </c>
      <c r="E1940" s="3">
        <v>4</v>
      </c>
    </row>
    <row r="1941" spans="1:5" x14ac:dyDescent="0.25">
      <c r="A1941">
        <v>2039</v>
      </c>
      <c r="B1941" s="4">
        <v>1</v>
      </c>
      <c r="E1941" s="3">
        <v>4</v>
      </c>
    </row>
    <row r="1942" spans="1:5" x14ac:dyDescent="0.25">
      <c r="A1942">
        <v>2040</v>
      </c>
      <c r="B1942" s="4">
        <v>1</v>
      </c>
      <c r="E1942" s="3">
        <v>4</v>
      </c>
    </row>
    <row r="1943" spans="1:5" x14ac:dyDescent="0.25">
      <c r="A1943">
        <v>2041</v>
      </c>
      <c r="B1943" s="4">
        <v>1</v>
      </c>
      <c r="E1943" s="3">
        <v>4</v>
      </c>
    </row>
    <row r="1944" spans="1:5" x14ac:dyDescent="0.25">
      <c r="A1944">
        <v>2042</v>
      </c>
      <c r="B1944" s="4">
        <v>1</v>
      </c>
      <c r="E1944" s="3">
        <v>4</v>
      </c>
    </row>
    <row r="1945" spans="1:5" x14ac:dyDescent="0.25">
      <c r="A1945">
        <v>2043</v>
      </c>
      <c r="B1945" s="4">
        <v>1</v>
      </c>
      <c r="E1945" s="3">
        <v>4</v>
      </c>
    </row>
    <row r="1946" spans="1:5" x14ac:dyDescent="0.25">
      <c r="A1946">
        <v>2044</v>
      </c>
      <c r="B1946" s="4">
        <v>1</v>
      </c>
      <c r="E1946" s="3">
        <v>4</v>
      </c>
    </row>
    <row r="1947" spans="1:5" x14ac:dyDescent="0.25">
      <c r="A1947">
        <v>2045</v>
      </c>
      <c r="B1947" s="4">
        <v>1</v>
      </c>
      <c r="E1947" s="3">
        <v>4</v>
      </c>
    </row>
    <row r="1948" spans="1:5" x14ac:dyDescent="0.25">
      <c r="A1948">
        <v>2046</v>
      </c>
      <c r="B1948" s="4">
        <v>1</v>
      </c>
      <c r="C1948" s="2">
        <v>2</v>
      </c>
      <c r="E1948" s="3">
        <v>4</v>
      </c>
    </row>
    <row r="1949" spans="1:5" x14ac:dyDescent="0.25">
      <c r="A1949">
        <v>2047</v>
      </c>
      <c r="B1949" s="4">
        <v>1</v>
      </c>
      <c r="C1949" s="2">
        <v>2</v>
      </c>
      <c r="E1949" s="3">
        <v>4</v>
      </c>
    </row>
    <row r="1950" spans="1:5" x14ac:dyDescent="0.25">
      <c r="A1950">
        <v>2048</v>
      </c>
      <c r="C1950" s="2">
        <v>2</v>
      </c>
      <c r="E1950" s="3">
        <v>4</v>
      </c>
    </row>
    <row r="1951" spans="1:5" x14ac:dyDescent="0.25">
      <c r="A1951">
        <v>2049</v>
      </c>
      <c r="C1951" s="2">
        <v>2</v>
      </c>
      <c r="E1951" s="3">
        <v>4</v>
      </c>
    </row>
    <row r="1952" spans="1:5" x14ac:dyDescent="0.25">
      <c r="A1952">
        <v>2050</v>
      </c>
      <c r="C1952" s="2">
        <v>2</v>
      </c>
      <c r="D1952" s="5">
        <v>3</v>
      </c>
      <c r="E1952" s="3">
        <v>4</v>
      </c>
    </row>
    <row r="1953" spans="1:5" x14ac:dyDescent="0.25">
      <c r="A1953">
        <v>2051</v>
      </c>
      <c r="C1953" s="2">
        <v>2</v>
      </c>
      <c r="D1953" s="5">
        <v>3</v>
      </c>
      <c r="E1953" s="3">
        <v>4</v>
      </c>
    </row>
    <row r="1954" spans="1:5" x14ac:dyDescent="0.25">
      <c r="A1954">
        <v>2052</v>
      </c>
      <c r="C1954" s="2">
        <v>2</v>
      </c>
      <c r="D1954" s="5">
        <v>3</v>
      </c>
      <c r="E1954" s="3">
        <v>4</v>
      </c>
    </row>
    <row r="1955" spans="1:5" x14ac:dyDescent="0.25">
      <c r="A1955">
        <v>2053</v>
      </c>
      <c r="C1955" s="2">
        <v>2</v>
      </c>
      <c r="D1955" s="5">
        <v>3</v>
      </c>
    </row>
    <row r="1956" spans="1:5" x14ac:dyDescent="0.25">
      <c r="A1956">
        <v>2054</v>
      </c>
      <c r="C1956" s="2">
        <v>2</v>
      </c>
      <c r="D1956" s="5">
        <v>3</v>
      </c>
    </row>
    <row r="1957" spans="1:5" x14ac:dyDescent="0.25">
      <c r="A1957">
        <v>2055</v>
      </c>
      <c r="C1957" s="2">
        <v>2</v>
      </c>
      <c r="D1957" s="5">
        <v>3</v>
      </c>
    </row>
    <row r="1958" spans="1:5" x14ac:dyDescent="0.25">
      <c r="A1958">
        <v>2056</v>
      </c>
      <c r="C1958" s="2">
        <v>2</v>
      </c>
      <c r="D1958" s="5">
        <v>3</v>
      </c>
    </row>
    <row r="1959" spans="1:5" x14ac:dyDescent="0.25">
      <c r="A1959">
        <v>2057</v>
      </c>
      <c r="C1959" s="2">
        <v>2</v>
      </c>
      <c r="D1959" s="5">
        <v>3</v>
      </c>
    </row>
    <row r="1960" spans="1:5" x14ac:dyDescent="0.25">
      <c r="A1960">
        <v>2058</v>
      </c>
      <c r="C1960" s="2">
        <v>2</v>
      </c>
      <c r="D1960" s="5">
        <v>3</v>
      </c>
    </row>
    <row r="1961" spans="1:5" x14ac:dyDescent="0.25">
      <c r="A1961">
        <v>2059</v>
      </c>
      <c r="B1961" s="4">
        <v>1</v>
      </c>
      <c r="C1961" s="2">
        <v>2</v>
      </c>
      <c r="D1961" s="5">
        <v>3</v>
      </c>
    </row>
    <row r="1962" spans="1:5" x14ac:dyDescent="0.25">
      <c r="A1962">
        <v>2060</v>
      </c>
      <c r="B1962" s="4">
        <v>1</v>
      </c>
      <c r="C1962" s="2">
        <v>2</v>
      </c>
      <c r="D1962" s="5">
        <v>3</v>
      </c>
    </row>
    <row r="1963" spans="1:5" x14ac:dyDescent="0.25">
      <c r="A1963">
        <v>2061</v>
      </c>
      <c r="B1963" s="4">
        <v>1</v>
      </c>
      <c r="D1963" s="5">
        <v>3</v>
      </c>
    </row>
    <row r="1964" spans="1:5" x14ac:dyDescent="0.25">
      <c r="A1964">
        <v>2062</v>
      </c>
      <c r="B1964" s="4">
        <v>1</v>
      </c>
      <c r="D1964" s="5">
        <v>3</v>
      </c>
    </row>
    <row r="1965" spans="1:5" x14ac:dyDescent="0.25">
      <c r="A1965">
        <v>2063</v>
      </c>
      <c r="B1965" s="4">
        <v>1</v>
      </c>
      <c r="D1965" s="5">
        <v>3</v>
      </c>
    </row>
    <row r="1966" spans="1:5" x14ac:dyDescent="0.25">
      <c r="A1966">
        <v>2064</v>
      </c>
      <c r="B1966" s="4">
        <v>1</v>
      </c>
      <c r="E1966" s="3">
        <v>4</v>
      </c>
    </row>
    <row r="1967" spans="1:5" x14ac:dyDescent="0.25">
      <c r="A1967">
        <v>2065</v>
      </c>
      <c r="B1967" s="4">
        <v>1</v>
      </c>
      <c r="E1967" s="3">
        <v>4</v>
      </c>
    </row>
    <row r="1968" spans="1:5" x14ac:dyDescent="0.25">
      <c r="A1968">
        <v>2066</v>
      </c>
      <c r="B1968" s="4">
        <v>1</v>
      </c>
      <c r="E1968" s="3">
        <v>4</v>
      </c>
    </row>
    <row r="1969" spans="1:5" x14ac:dyDescent="0.25">
      <c r="A1969">
        <v>2067</v>
      </c>
      <c r="B1969" s="4">
        <v>1</v>
      </c>
      <c r="E1969" s="3">
        <v>4</v>
      </c>
    </row>
    <row r="1970" spans="1:5" x14ac:dyDescent="0.25">
      <c r="A1970">
        <v>2068</v>
      </c>
      <c r="B1970" s="4">
        <v>1</v>
      </c>
      <c r="E1970" s="3">
        <v>4</v>
      </c>
    </row>
    <row r="1971" spans="1:5" x14ac:dyDescent="0.25">
      <c r="A1971">
        <v>2069</v>
      </c>
      <c r="B1971" s="4">
        <v>1</v>
      </c>
      <c r="E1971" s="3">
        <v>4</v>
      </c>
    </row>
    <row r="1972" spans="1:5" x14ac:dyDescent="0.25">
      <c r="A1972">
        <v>2070</v>
      </c>
      <c r="B1972" s="4">
        <v>1</v>
      </c>
      <c r="E1972" s="3">
        <v>4</v>
      </c>
    </row>
    <row r="1973" spans="1:5" x14ac:dyDescent="0.25">
      <c r="A1973">
        <v>2071</v>
      </c>
      <c r="B1973" s="4">
        <v>1</v>
      </c>
      <c r="E1973" s="3">
        <v>4</v>
      </c>
    </row>
    <row r="1974" spans="1:5" x14ac:dyDescent="0.25">
      <c r="A1974">
        <v>2072</v>
      </c>
      <c r="B1974" s="4">
        <v>1</v>
      </c>
      <c r="C1974" s="2">
        <v>2</v>
      </c>
      <c r="E1974" s="3">
        <v>4</v>
      </c>
    </row>
    <row r="1975" spans="1:5" x14ac:dyDescent="0.25">
      <c r="A1975">
        <v>2073</v>
      </c>
      <c r="C1975" s="2">
        <v>2</v>
      </c>
      <c r="E1975" s="3">
        <v>4</v>
      </c>
    </row>
    <row r="1976" spans="1:5" x14ac:dyDescent="0.25">
      <c r="A1976">
        <v>2074</v>
      </c>
      <c r="C1976" s="2">
        <v>2</v>
      </c>
      <c r="E1976" s="3">
        <v>4</v>
      </c>
    </row>
    <row r="1977" spans="1:5" x14ac:dyDescent="0.25">
      <c r="A1977">
        <v>2075</v>
      </c>
      <c r="C1977" s="2">
        <v>2</v>
      </c>
      <c r="E1977" s="3">
        <v>4</v>
      </c>
    </row>
    <row r="1978" spans="1:5" x14ac:dyDescent="0.25">
      <c r="A1978">
        <v>2076</v>
      </c>
      <c r="C1978" s="2">
        <v>2</v>
      </c>
      <c r="D1978" s="5">
        <v>3</v>
      </c>
      <c r="E1978" s="3">
        <v>4</v>
      </c>
    </row>
    <row r="1979" spans="1:5" x14ac:dyDescent="0.25">
      <c r="A1979">
        <v>2077</v>
      </c>
      <c r="C1979" s="2">
        <v>2</v>
      </c>
      <c r="D1979" s="5">
        <v>3</v>
      </c>
      <c r="E1979" s="3">
        <v>4</v>
      </c>
    </row>
    <row r="1980" spans="1:5" x14ac:dyDescent="0.25">
      <c r="A1980">
        <v>2078</v>
      </c>
      <c r="C1980" s="2">
        <v>2</v>
      </c>
      <c r="D1980" s="5">
        <v>3</v>
      </c>
    </row>
    <row r="1981" spans="1:5" x14ac:dyDescent="0.25">
      <c r="A1981">
        <v>2079</v>
      </c>
      <c r="C1981" s="2">
        <v>2</v>
      </c>
      <c r="D1981" s="5">
        <v>3</v>
      </c>
    </row>
    <row r="1982" spans="1:5" x14ac:dyDescent="0.25">
      <c r="A1982">
        <v>2080</v>
      </c>
      <c r="C1982" s="2">
        <v>2</v>
      </c>
      <c r="D1982" s="5">
        <v>3</v>
      </c>
    </row>
    <row r="1983" spans="1:5" x14ac:dyDescent="0.25">
      <c r="A1983">
        <v>2081</v>
      </c>
      <c r="C1983" s="2">
        <v>2</v>
      </c>
      <c r="D1983" s="5">
        <v>3</v>
      </c>
    </row>
    <row r="1984" spans="1:5" x14ac:dyDescent="0.25">
      <c r="A1984">
        <v>2082</v>
      </c>
      <c r="C1984" s="2">
        <v>2</v>
      </c>
      <c r="D1984" s="5">
        <v>3</v>
      </c>
    </row>
    <row r="1985" spans="1:5" x14ac:dyDescent="0.25">
      <c r="A1985">
        <v>2083</v>
      </c>
      <c r="C1985" s="2">
        <v>2</v>
      </c>
      <c r="D1985" s="5">
        <v>3</v>
      </c>
    </row>
    <row r="1986" spans="1:5" x14ac:dyDescent="0.25">
      <c r="A1986">
        <v>2084</v>
      </c>
      <c r="B1986" s="4">
        <v>1</v>
      </c>
      <c r="C1986" s="2">
        <v>2</v>
      </c>
      <c r="D1986" s="5">
        <v>3</v>
      </c>
    </row>
    <row r="1987" spans="1:5" x14ac:dyDescent="0.25">
      <c r="A1987">
        <v>2085</v>
      </c>
      <c r="B1987" s="4">
        <v>1</v>
      </c>
      <c r="D1987" s="5">
        <v>3</v>
      </c>
    </row>
    <row r="1988" spans="1:5" x14ac:dyDescent="0.25">
      <c r="A1988">
        <v>2086</v>
      </c>
      <c r="B1988" s="4">
        <v>1</v>
      </c>
      <c r="D1988" s="5">
        <v>3</v>
      </c>
    </row>
    <row r="1989" spans="1:5" x14ac:dyDescent="0.25">
      <c r="A1989">
        <v>2087</v>
      </c>
      <c r="B1989" s="4">
        <v>1</v>
      </c>
    </row>
    <row r="1990" spans="1:5" x14ac:dyDescent="0.25">
      <c r="A1990">
        <v>2088</v>
      </c>
      <c r="B1990" s="4">
        <v>1</v>
      </c>
    </row>
    <row r="1991" spans="1:5" x14ac:dyDescent="0.25">
      <c r="A1991">
        <v>2089</v>
      </c>
      <c r="B1991" s="4">
        <v>1</v>
      </c>
      <c r="E1991" s="3">
        <v>4</v>
      </c>
    </row>
    <row r="1992" spans="1:5" x14ac:dyDescent="0.25">
      <c r="A1992">
        <v>2090</v>
      </c>
      <c r="B1992" s="4">
        <v>1</v>
      </c>
      <c r="E1992" s="3">
        <v>4</v>
      </c>
    </row>
    <row r="1993" spans="1:5" x14ac:dyDescent="0.25">
      <c r="A1993">
        <v>2091</v>
      </c>
      <c r="B1993" s="4">
        <v>1</v>
      </c>
      <c r="E1993" s="3">
        <v>4</v>
      </c>
    </row>
    <row r="1994" spans="1:5" x14ac:dyDescent="0.25">
      <c r="A1994">
        <v>2092</v>
      </c>
      <c r="B1994" s="4">
        <v>1</v>
      </c>
      <c r="E1994" s="3">
        <v>4</v>
      </c>
    </row>
    <row r="1995" spans="1:5" x14ac:dyDescent="0.25">
      <c r="A1995">
        <v>2093</v>
      </c>
      <c r="B1995" s="4">
        <v>1</v>
      </c>
      <c r="E1995" s="3">
        <v>4</v>
      </c>
    </row>
    <row r="1996" spans="1:5" x14ac:dyDescent="0.25">
      <c r="A1996">
        <v>2094</v>
      </c>
      <c r="B1996" s="4">
        <v>1</v>
      </c>
      <c r="E1996" s="3">
        <v>4</v>
      </c>
    </row>
    <row r="1997" spans="1:5" x14ac:dyDescent="0.25">
      <c r="A1997">
        <v>2095</v>
      </c>
      <c r="B1997" s="4">
        <v>1</v>
      </c>
      <c r="E1997" s="3">
        <v>4</v>
      </c>
    </row>
    <row r="1998" spans="1:5" x14ac:dyDescent="0.25">
      <c r="A1998">
        <v>2096</v>
      </c>
      <c r="C1998" s="2">
        <v>2</v>
      </c>
      <c r="E1998" s="3">
        <v>4</v>
      </c>
    </row>
    <row r="1999" spans="1:5" x14ac:dyDescent="0.25">
      <c r="A1999">
        <v>2097</v>
      </c>
      <c r="C1999" s="2">
        <v>2</v>
      </c>
      <c r="E1999" s="3">
        <v>4</v>
      </c>
    </row>
    <row r="2000" spans="1:5" x14ac:dyDescent="0.25">
      <c r="A2000">
        <v>2098</v>
      </c>
      <c r="C2000" s="2">
        <v>2</v>
      </c>
      <c r="E2000" s="3">
        <v>4</v>
      </c>
    </row>
    <row r="2001" spans="1:5" x14ac:dyDescent="0.25">
      <c r="A2001">
        <v>2099</v>
      </c>
      <c r="C2001" s="2">
        <v>2</v>
      </c>
      <c r="D2001" s="5">
        <v>3</v>
      </c>
      <c r="E2001" s="3">
        <v>4</v>
      </c>
    </row>
    <row r="2002" spans="1:5" x14ac:dyDescent="0.25">
      <c r="A2002">
        <v>2100</v>
      </c>
      <c r="C2002" s="2">
        <v>2</v>
      </c>
      <c r="D2002" s="5">
        <v>3</v>
      </c>
    </row>
    <row r="2003" spans="1:5" x14ac:dyDescent="0.25">
      <c r="A2003">
        <v>2101</v>
      </c>
      <c r="C2003" s="2">
        <v>2</v>
      </c>
      <c r="D2003" s="5">
        <v>3</v>
      </c>
    </row>
    <row r="2004" spans="1:5" x14ac:dyDescent="0.25">
      <c r="A2004">
        <v>2102</v>
      </c>
      <c r="C2004" s="2">
        <v>2</v>
      </c>
      <c r="D2004" s="5">
        <v>3</v>
      </c>
    </row>
    <row r="2005" spans="1:5" x14ac:dyDescent="0.25">
      <c r="A2005">
        <v>2103</v>
      </c>
      <c r="C2005" s="2">
        <v>2</v>
      </c>
      <c r="D2005" s="5">
        <v>3</v>
      </c>
    </row>
    <row r="2006" spans="1:5" x14ac:dyDescent="0.25">
      <c r="A2006">
        <v>2104</v>
      </c>
      <c r="C2006" s="2">
        <v>2</v>
      </c>
      <c r="D2006" s="5">
        <v>3</v>
      </c>
    </row>
    <row r="2007" spans="1:5" x14ac:dyDescent="0.25">
      <c r="A2007">
        <v>2105</v>
      </c>
      <c r="C2007" s="2">
        <v>2</v>
      </c>
      <c r="D2007" s="5">
        <v>3</v>
      </c>
    </row>
    <row r="2008" spans="1:5" x14ac:dyDescent="0.25">
      <c r="A2008">
        <v>2106</v>
      </c>
      <c r="B2008" s="4">
        <v>1</v>
      </c>
      <c r="C2008" s="2">
        <v>2</v>
      </c>
      <c r="D2008" s="5">
        <v>3</v>
      </c>
    </row>
    <row r="2009" spans="1:5" x14ac:dyDescent="0.25">
      <c r="A2009">
        <v>2107</v>
      </c>
      <c r="B2009" s="4">
        <v>1</v>
      </c>
      <c r="C2009" s="2">
        <v>2</v>
      </c>
      <c r="D2009" s="5">
        <v>3</v>
      </c>
    </row>
    <row r="2010" spans="1:5" x14ac:dyDescent="0.25">
      <c r="A2010">
        <v>2108</v>
      </c>
      <c r="B2010" s="4">
        <v>1</v>
      </c>
      <c r="C2010" s="2">
        <v>2</v>
      </c>
      <c r="D2010" s="5">
        <v>3</v>
      </c>
    </row>
    <row r="2011" spans="1:5" x14ac:dyDescent="0.25">
      <c r="A2011">
        <v>2109</v>
      </c>
      <c r="B2011" s="4">
        <v>1</v>
      </c>
      <c r="D2011" s="5">
        <v>3</v>
      </c>
    </row>
    <row r="2012" spans="1:5" x14ac:dyDescent="0.25">
      <c r="A2012">
        <v>2110</v>
      </c>
      <c r="B2012" s="4">
        <v>1</v>
      </c>
      <c r="D2012" s="5">
        <v>3</v>
      </c>
    </row>
    <row r="2013" spans="1:5" x14ac:dyDescent="0.25">
      <c r="A2013">
        <v>2111</v>
      </c>
      <c r="B2013" s="4">
        <v>1</v>
      </c>
      <c r="E2013" s="3">
        <v>4</v>
      </c>
    </row>
    <row r="2014" spans="1:5" x14ac:dyDescent="0.25">
      <c r="A2014">
        <v>2112</v>
      </c>
      <c r="B2014" s="4">
        <v>1</v>
      </c>
      <c r="E2014" s="3">
        <v>4</v>
      </c>
    </row>
    <row r="2015" spans="1:5" x14ac:dyDescent="0.25">
      <c r="A2015">
        <v>2113</v>
      </c>
      <c r="B2015" s="4">
        <v>1</v>
      </c>
      <c r="E2015" s="3">
        <v>4</v>
      </c>
    </row>
    <row r="2016" spans="1:5" x14ac:dyDescent="0.25">
      <c r="A2016">
        <v>2114</v>
      </c>
      <c r="B2016" s="4">
        <v>1</v>
      </c>
      <c r="E2016" s="3">
        <v>4</v>
      </c>
    </row>
    <row r="2017" spans="1:5" x14ac:dyDescent="0.25">
      <c r="A2017">
        <v>2115</v>
      </c>
      <c r="B2017" s="4">
        <v>1</v>
      </c>
      <c r="E2017" s="3">
        <v>4</v>
      </c>
    </row>
    <row r="2018" spans="1:5" x14ac:dyDescent="0.25">
      <c r="A2018">
        <v>2116</v>
      </c>
      <c r="B2018" s="4">
        <v>1</v>
      </c>
      <c r="E2018" s="3">
        <v>4</v>
      </c>
    </row>
    <row r="2019" spans="1:5" x14ac:dyDescent="0.25">
      <c r="A2019">
        <v>2117</v>
      </c>
      <c r="B2019" s="4">
        <v>1</v>
      </c>
      <c r="E2019" s="3">
        <v>4</v>
      </c>
    </row>
    <row r="2020" spans="1:5" x14ac:dyDescent="0.25">
      <c r="A2020">
        <v>2118</v>
      </c>
      <c r="E2020" s="3">
        <v>4</v>
      </c>
    </row>
    <row r="2021" spans="1:5" x14ac:dyDescent="0.25">
      <c r="A2021">
        <v>2119</v>
      </c>
      <c r="C2021" s="2">
        <v>2</v>
      </c>
      <c r="E2021" s="3">
        <v>4</v>
      </c>
    </row>
    <row r="2022" spans="1:5" x14ac:dyDescent="0.25">
      <c r="A2022">
        <v>2120</v>
      </c>
      <c r="C2022" s="2">
        <v>2</v>
      </c>
      <c r="E2022" s="3">
        <v>4</v>
      </c>
    </row>
    <row r="2023" spans="1:5" x14ac:dyDescent="0.25">
      <c r="A2023">
        <v>2121</v>
      </c>
      <c r="C2023" s="2">
        <v>2</v>
      </c>
      <c r="D2023" s="5">
        <v>3</v>
      </c>
      <c r="E2023" s="3">
        <v>4</v>
      </c>
    </row>
    <row r="2024" spans="1:5" x14ac:dyDescent="0.25">
      <c r="A2024">
        <v>2122</v>
      </c>
      <c r="C2024" s="2">
        <v>2</v>
      </c>
      <c r="D2024" s="5">
        <v>3</v>
      </c>
    </row>
    <row r="2025" spans="1:5" x14ac:dyDescent="0.25">
      <c r="A2025">
        <v>2123</v>
      </c>
      <c r="C2025" s="2">
        <v>2</v>
      </c>
      <c r="D2025" s="5">
        <v>3</v>
      </c>
    </row>
    <row r="2026" spans="1:5" x14ac:dyDescent="0.25">
      <c r="A2026">
        <v>2124</v>
      </c>
      <c r="C2026" s="2">
        <v>2</v>
      </c>
      <c r="D2026" s="5">
        <v>3</v>
      </c>
    </row>
    <row r="2027" spans="1:5" x14ac:dyDescent="0.25">
      <c r="A2027">
        <v>2125</v>
      </c>
      <c r="C2027" s="2">
        <v>2</v>
      </c>
      <c r="D2027" s="5">
        <v>3</v>
      </c>
    </row>
    <row r="2028" spans="1:5" x14ac:dyDescent="0.25">
      <c r="A2028">
        <v>2126</v>
      </c>
      <c r="C2028" s="2">
        <v>2</v>
      </c>
      <c r="D2028" s="5">
        <v>3</v>
      </c>
    </row>
    <row r="2029" spans="1:5" x14ac:dyDescent="0.25">
      <c r="A2029">
        <v>2127</v>
      </c>
      <c r="C2029" s="2">
        <v>2</v>
      </c>
      <c r="D2029" s="5">
        <v>3</v>
      </c>
    </row>
    <row r="2030" spans="1:5" x14ac:dyDescent="0.25">
      <c r="A2030">
        <v>2128</v>
      </c>
      <c r="C2030" s="2">
        <v>2</v>
      </c>
      <c r="D2030" s="5">
        <v>3</v>
      </c>
    </row>
    <row r="2031" spans="1:5" x14ac:dyDescent="0.25">
      <c r="A2031">
        <v>2129</v>
      </c>
      <c r="C2031" s="2">
        <v>2</v>
      </c>
      <c r="D2031" s="5">
        <v>3</v>
      </c>
    </row>
    <row r="2032" spans="1:5" x14ac:dyDescent="0.25">
      <c r="A2032">
        <v>2130</v>
      </c>
      <c r="B2032" s="4">
        <v>1</v>
      </c>
      <c r="C2032" s="2">
        <v>2</v>
      </c>
      <c r="D2032" s="5">
        <v>3</v>
      </c>
    </row>
    <row r="2033" spans="1:5" x14ac:dyDescent="0.25">
      <c r="A2033">
        <v>2131</v>
      </c>
      <c r="B2033" s="4">
        <v>1</v>
      </c>
      <c r="D2033" s="5">
        <v>3</v>
      </c>
    </row>
    <row r="2034" spans="1:5" x14ac:dyDescent="0.25">
      <c r="A2034">
        <v>2132</v>
      </c>
      <c r="B2034" s="4">
        <v>1</v>
      </c>
    </row>
    <row r="2035" spans="1:5" x14ac:dyDescent="0.25">
      <c r="A2035">
        <v>2133</v>
      </c>
      <c r="B2035" s="4">
        <v>1</v>
      </c>
      <c r="E2035" s="3">
        <v>4</v>
      </c>
    </row>
    <row r="2036" spans="1:5" x14ac:dyDescent="0.25">
      <c r="A2036">
        <v>2134</v>
      </c>
      <c r="B2036" s="4">
        <v>1</v>
      </c>
      <c r="E2036" s="3">
        <v>4</v>
      </c>
    </row>
    <row r="2037" spans="1:5" x14ac:dyDescent="0.25">
      <c r="A2037">
        <v>2135</v>
      </c>
      <c r="B2037" s="4">
        <v>1</v>
      </c>
      <c r="E2037" s="3">
        <v>4</v>
      </c>
    </row>
    <row r="2038" spans="1:5" x14ac:dyDescent="0.25">
      <c r="A2038">
        <v>2136</v>
      </c>
      <c r="B2038" s="4">
        <v>1</v>
      </c>
      <c r="E2038" s="3">
        <v>4</v>
      </c>
    </row>
    <row r="2039" spans="1:5" x14ac:dyDescent="0.25">
      <c r="A2039">
        <v>2137</v>
      </c>
      <c r="B2039" s="4">
        <v>1</v>
      </c>
      <c r="E2039" s="3">
        <v>4</v>
      </c>
    </row>
    <row r="2040" spans="1:5" x14ac:dyDescent="0.25">
      <c r="A2040">
        <v>2138</v>
      </c>
      <c r="B2040" s="4">
        <v>1</v>
      </c>
      <c r="E2040" s="3">
        <v>4</v>
      </c>
    </row>
    <row r="2041" spans="1:5" x14ac:dyDescent="0.25">
      <c r="A2041">
        <v>2139</v>
      </c>
      <c r="B2041" s="4">
        <v>1</v>
      </c>
      <c r="E2041" s="3">
        <v>4</v>
      </c>
    </row>
    <row r="2042" spans="1:5" x14ac:dyDescent="0.25">
      <c r="A2042">
        <v>2140</v>
      </c>
      <c r="B2042" s="4">
        <v>1</v>
      </c>
      <c r="E2042" s="3">
        <v>4</v>
      </c>
    </row>
    <row r="2043" spans="1:5" x14ac:dyDescent="0.25">
      <c r="A2043">
        <v>2141</v>
      </c>
      <c r="C2043" s="2">
        <v>2</v>
      </c>
      <c r="E2043" s="3">
        <v>4</v>
      </c>
    </row>
    <row r="2044" spans="1:5" x14ac:dyDescent="0.25">
      <c r="A2044">
        <v>2142</v>
      </c>
      <c r="C2044" s="2">
        <v>2</v>
      </c>
      <c r="E2044" s="3">
        <v>4</v>
      </c>
    </row>
    <row r="2045" spans="1:5" x14ac:dyDescent="0.25">
      <c r="A2045">
        <v>2143</v>
      </c>
      <c r="C2045" s="2">
        <v>2</v>
      </c>
      <c r="E2045" s="3">
        <v>4</v>
      </c>
    </row>
    <row r="2046" spans="1:5" x14ac:dyDescent="0.25">
      <c r="A2046">
        <v>2144</v>
      </c>
      <c r="C2046" s="2">
        <v>2</v>
      </c>
    </row>
    <row r="2047" spans="1:5" x14ac:dyDescent="0.25">
      <c r="A2047">
        <v>2145</v>
      </c>
      <c r="C2047" s="2">
        <v>2</v>
      </c>
      <c r="D2047" s="5">
        <v>3</v>
      </c>
    </row>
    <row r="2048" spans="1:5" x14ac:dyDescent="0.25">
      <c r="A2048">
        <v>2146</v>
      </c>
      <c r="C2048" s="2">
        <v>2</v>
      </c>
      <c r="D2048" s="5">
        <v>3</v>
      </c>
    </row>
    <row r="2049" spans="1:5" x14ac:dyDescent="0.25">
      <c r="A2049">
        <v>2147</v>
      </c>
      <c r="C2049" s="2">
        <v>2</v>
      </c>
      <c r="D2049" s="5">
        <v>3</v>
      </c>
    </row>
    <row r="2050" spans="1:5" x14ac:dyDescent="0.25">
      <c r="A2050">
        <v>2148</v>
      </c>
      <c r="C2050" s="2">
        <v>2</v>
      </c>
      <c r="D2050" s="5">
        <v>3</v>
      </c>
    </row>
    <row r="2051" spans="1:5" x14ac:dyDescent="0.25">
      <c r="A2051">
        <v>2149</v>
      </c>
      <c r="C2051" s="2">
        <v>2</v>
      </c>
      <c r="D2051" s="5">
        <v>3</v>
      </c>
    </row>
    <row r="2052" spans="1:5" x14ac:dyDescent="0.25">
      <c r="A2052">
        <v>2150</v>
      </c>
      <c r="C2052" s="2">
        <v>2</v>
      </c>
      <c r="D2052" s="5">
        <v>3</v>
      </c>
    </row>
    <row r="2053" spans="1:5" x14ac:dyDescent="0.25">
      <c r="A2053">
        <v>2151</v>
      </c>
      <c r="C2053" s="2">
        <v>2</v>
      </c>
      <c r="D2053" s="5">
        <v>3</v>
      </c>
    </row>
    <row r="2054" spans="1:5" x14ac:dyDescent="0.25">
      <c r="A2054">
        <v>2152</v>
      </c>
      <c r="B2054" s="4">
        <v>1</v>
      </c>
      <c r="C2054" s="2">
        <v>2</v>
      </c>
      <c r="D2054" s="5">
        <v>3</v>
      </c>
    </row>
    <row r="2055" spans="1:5" x14ac:dyDescent="0.25">
      <c r="A2055">
        <v>2153</v>
      </c>
      <c r="B2055" s="4">
        <v>1</v>
      </c>
      <c r="D2055" s="5">
        <v>3</v>
      </c>
    </row>
    <row r="2056" spans="1:5" x14ac:dyDescent="0.25">
      <c r="A2056">
        <v>2154</v>
      </c>
      <c r="B2056" s="4">
        <v>1</v>
      </c>
      <c r="D2056" s="5">
        <v>3</v>
      </c>
    </row>
    <row r="2057" spans="1:5" x14ac:dyDescent="0.25">
      <c r="A2057">
        <v>2155</v>
      </c>
      <c r="B2057" s="4">
        <v>1</v>
      </c>
      <c r="E2057" s="3">
        <v>4</v>
      </c>
    </row>
    <row r="2058" spans="1:5" x14ac:dyDescent="0.25">
      <c r="A2058">
        <v>2156</v>
      </c>
      <c r="B2058" s="4">
        <v>1</v>
      </c>
      <c r="E2058" s="3">
        <v>4</v>
      </c>
    </row>
    <row r="2059" spans="1:5" x14ac:dyDescent="0.25">
      <c r="A2059">
        <v>2157</v>
      </c>
      <c r="B2059" s="4">
        <v>1</v>
      </c>
      <c r="E2059" s="3">
        <v>4</v>
      </c>
    </row>
    <row r="2060" spans="1:5" x14ac:dyDescent="0.25">
      <c r="A2060">
        <v>2158</v>
      </c>
      <c r="B2060" s="4">
        <v>1</v>
      </c>
      <c r="E2060" s="3">
        <v>4</v>
      </c>
    </row>
    <row r="2061" spans="1:5" x14ac:dyDescent="0.25">
      <c r="A2061">
        <v>2159</v>
      </c>
      <c r="B2061" s="4">
        <v>1</v>
      </c>
      <c r="E2061" s="3">
        <v>4</v>
      </c>
    </row>
    <row r="2062" spans="1:5" x14ac:dyDescent="0.25">
      <c r="A2062">
        <v>2160</v>
      </c>
      <c r="B2062" s="4">
        <v>1</v>
      </c>
      <c r="E2062" s="3">
        <v>4</v>
      </c>
    </row>
    <row r="2063" spans="1:5" x14ac:dyDescent="0.25">
      <c r="A2063">
        <v>2161</v>
      </c>
      <c r="B2063" s="4">
        <v>1</v>
      </c>
      <c r="E2063" s="3">
        <v>4</v>
      </c>
    </row>
    <row r="2064" spans="1:5" x14ac:dyDescent="0.25">
      <c r="A2064">
        <v>2162</v>
      </c>
      <c r="B2064" s="4">
        <v>1</v>
      </c>
      <c r="E2064" s="3">
        <v>4</v>
      </c>
    </row>
    <row r="2065" spans="1:8" x14ac:dyDescent="0.25">
      <c r="A2065">
        <v>2163</v>
      </c>
      <c r="B2065" s="4">
        <v>1</v>
      </c>
      <c r="C2065" s="2">
        <v>2</v>
      </c>
      <c r="E2065" s="3">
        <v>4</v>
      </c>
    </row>
    <row r="2066" spans="1:8" x14ac:dyDescent="0.25">
      <c r="A2066">
        <v>2164</v>
      </c>
      <c r="C2066" s="2">
        <v>2</v>
      </c>
      <c r="E2066" s="3">
        <v>4</v>
      </c>
    </row>
    <row r="2067" spans="1:8" x14ac:dyDescent="0.25">
      <c r="A2067">
        <v>2165</v>
      </c>
      <c r="C2067" s="2">
        <v>2</v>
      </c>
      <c r="E2067" s="3">
        <v>4</v>
      </c>
    </row>
    <row r="2068" spans="1:8" x14ac:dyDescent="0.25">
      <c r="A2068">
        <v>2166</v>
      </c>
      <c r="C2068" s="2">
        <v>2</v>
      </c>
    </row>
    <row r="2069" spans="1:8" x14ac:dyDescent="0.25">
      <c r="A2069">
        <v>2167</v>
      </c>
      <c r="C2069" s="2">
        <v>2</v>
      </c>
    </row>
    <row r="2070" spans="1:8" x14ac:dyDescent="0.25">
      <c r="A2070">
        <v>2168</v>
      </c>
      <c r="C2070" s="2">
        <v>2</v>
      </c>
      <c r="D2070" s="5">
        <v>3</v>
      </c>
    </row>
    <row r="2071" spans="1:8" x14ac:dyDescent="0.25">
      <c r="A2071">
        <v>2169</v>
      </c>
      <c r="C2071" s="2">
        <v>2</v>
      </c>
      <c r="D2071" s="5">
        <v>3</v>
      </c>
    </row>
    <row r="2072" spans="1:8" x14ac:dyDescent="0.25">
      <c r="A2072">
        <v>2170</v>
      </c>
      <c r="C2072" s="2">
        <v>2</v>
      </c>
      <c r="D2072" s="5">
        <v>3</v>
      </c>
    </row>
    <row r="2073" spans="1:8" x14ac:dyDescent="0.25">
      <c r="A2073">
        <v>2171</v>
      </c>
      <c r="C2073" s="2">
        <v>2</v>
      </c>
      <c r="D2073" s="5">
        <v>3</v>
      </c>
    </row>
    <row r="2074" spans="1:8" x14ac:dyDescent="0.25">
      <c r="A2074">
        <v>2172</v>
      </c>
      <c r="C2074" s="2">
        <v>2</v>
      </c>
      <c r="D2074" s="5">
        <v>3</v>
      </c>
    </row>
    <row r="2075" spans="1:8" x14ac:dyDescent="0.25">
      <c r="A2075">
        <v>2173</v>
      </c>
      <c r="C2075" s="2">
        <v>2</v>
      </c>
      <c r="D2075" s="5">
        <v>3</v>
      </c>
    </row>
    <row r="2076" spans="1:8" x14ac:dyDescent="0.25">
      <c r="A2076">
        <v>2174</v>
      </c>
      <c r="C2076" s="2">
        <v>2</v>
      </c>
      <c r="D2076" s="5">
        <v>3</v>
      </c>
    </row>
    <row r="2077" spans="1:8" x14ac:dyDescent="0.25">
      <c r="A2077">
        <v>2175</v>
      </c>
      <c r="B2077" s="4">
        <v>1</v>
      </c>
      <c r="D2077" s="5">
        <v>3</v>
      </c>
      <c r="H2077" s="3" t="s">
        <v>233</v>
      </c>
    </row>
    <row r="2078" spans="1:8" x14ac:dyDescent="0.25">
      <c r="A2078">
        <v>2176</v>
      </c>
      <c r="B2078" s="4">
        <v>1</v>
      </c>
      <c r="D2078" s="5">
        <v>3</v>
      </c>
      <c r="H2078" s="3" t="s">
        <v>233</v>
      </c>
    </row>
    <row r="2079" spans="1:8" x14ac:dyDescent="0.25">
      <c r="A2079">
        <v>2177</v>
      </c>
      <c r="B2079" s="4">
        <v>1</v>
      </c>
      <c r="D2079" s="5">
        <v>3</v>
      </c>
      <c r="H2079" s="3" t="s">
        <v>233</v>
      </c>
    </row>
    <row r="2080" spans="1:8" x14ac:dyDescent="0.25">
      <c r="A2080">
        <v>2178</v>
      </c>
      <c r="B2080" s="4">
        <v>1</v>
      </c>
      <c r="H2080" s="3" t="s">
        <v>233</v>
      </c>
    </row>
    <row r="2081" spans="1:8" x14ac:dyDescent="0.25">
      <c r="A2081">
        <v>2179</v>
      </c>
      <c r="B2081" s="4">
        <v>1</v>
      </c>
      <c r="H2081" s="3" t="s">
        <v>233</v>
      </c>
    </row>
    <row r="2082" spans="1:8" x14ac:dyDescent="0.25">
      <c r="A2082">
        <v>2180</v>
      </c>
      <c r="B2082" s="4">
        <v>1</v>
      </c>
      <c r="H2082" s="3" t="s">
        <v>233</v>
      </c>
    </row>
    <row r="2083" spans="1:8" x14ac:dyDescent="0.25">
      <c r="A2083">
        <v>2181</v>
      </c>
      <c r="B2083" s="4">
        <v>1</v>
      </c>
      <c r="H2083" s="3" t="s">
        <v>233</v>
      </c>
    </row>
    <row r="2084" spans="1:8" x14ac:dyDescent="0.25">
      <c r="A2084">
        <v>2182</v>
      </c>
      <c r="B2084" s="4">
        <v>1</v>
      </c>
      <c r="H2084" s="3" t="s">
        <v>233</v>
      </c>
    </row>
    <row r="2085" spans="1:8" x14ac:dyDescent="0.25">
      <c r="A2085">
        <v>2183</v>
      </c>
      <c r="B2085" s="4">
        <v>1</v>
      </c>
      <c r="H2085" s="3" t="s">
        <v>233</v>
      </c>
    </row>
    <row r="2086" spans="1:8" x14ac:dyDescent="0.25">
      <c r="A2086">
        <v>2184</v>
      </c>
      <c r="B2086" s="4">
        <v>1</v>
      </c>
      <c r="C2086" s="2">
        <v>2</v>
      </c>
      <c r="H2086" s="3" t="s">
        <v>233</v>
      </c>
    </row>
    <row r="2087" spans="1:8" x14ac:dyDescent="0.25">
      <c r="A2087">
        <v>2185</v>
      </c>
      <c r="B2087" s="4">
        <v>1</v>
      </c>
      <c r="C2087" s="2">
        <v>2</v>
      </c>
      <c r="H2087" s="3" t="s">
        <v>233</v>
      </c>
    </row>
    <row r="2088" spans="1:8" x14ac:dyDescent="0.25">
      <c r="A2088">
        <v>2186</v>
      </c>
      <c r="B2088" s="4">
        <v>1</v>
      </c>
      <c r="C2088" s="2">
        <v>2</v>
      </c>
      <c r="H2088" s="3" t="s">
        <v>233</v>
      </c>
    </row>
    <row r="2089" spans="1:8" x14ac:dyDescent="0.25">
      <c r="A2089">
        <v>2187</v>
      </c>
      <c r="B2089" s="4">
        <v>1</v>
      </c>
      <c r="C2089" s="2">
        <v>2</v>
      </c>
      <c r="D2089" s="5">
        <v>3</v>
      </c>
      <c r="H2089" s="3" t="s">
        <v>233</v>
      </c>
    </row>
    <row r="2090" spans="1:8" x14ac:dyDescent="0.25">
      <c r="A2090">
        <v>2188</v>
      </c>
      <c r="C2090" s="2">
        <v>2</v>
      </c>
      <c r="D2090" s="5">
        <v>3</v>
      </c>
    </row>
    <row r="2091" spans="1:8" x14ac:dyDescent="0.25">
      <c r="A2091">
        <v>2189</v>
      </c>
      <c r="C2091" s="2">
        <v>2</v>
      </c>
      <c r="D2091" s="5">
        <v>3</v>
      </c>
    </row>
    <row r="2092" spans="1:8" x14ac:dyDescent="0.25">
      <c r="A2092">
        <v>2190</v>
      </c>
      <c r="C2092" s="2">
        <v>2</v>
      </c>
      <c r="D2092" s="5">
        <v>3</v>
      </c>
    </row>
    <row r="2093" spans="1:8" x14ac:dyDescent="0.25">
      <c r="A2093">
        <v>2191</v>
      </c>
      <c r="C2093" s="2">
        <v>2</v>
      </c>
      <c r="D2093" s="5">
        <v>3</v>
      </c>
    </row>
    <row r="2094" spans="1:8" x14ac:dyDescent="0.25">
      <c r="A2094">
        <v>2192</v>
      </c>
      <c r="C2094" s="2">
        <v>2</v>
      </c>
      <c r="D2094" s="5">
        <v>3</v>
      </c>
    </row>
    <row r="2095" spans="1:8" x14ac:dyDescent="0.25">
      <c r="A2095">
        <v>2193</v>
      </c>
      <c r="C2095" s="2">
        <v>2</v>
      </c>
      <c r="D2095" s="5">
        <v>3</v>
      </c>
    </row>
    <row r="2096" spans="1:8" x14ac:dyDescent="0.25">
      <c r="A2096">
        <v>2194</v>
      </c>
      <c r="C2096" s="2">
        <v>2</v>
      </c>
      <c r="D2096" s="5">
        <v>3</v>
      </c>
    </row>
    <row r="2097" spans="1:5" x14ac:dyDescent="0.25">
      <c r="A2097">
        <v>2195</v>
      </c>
      <c r="C2097" s="2">
        <v>2</v>
      </c>
      <c r="D2097" s="5">
        <v>3</v>
      </c>
    </row>
    <row r="2098" spans="1:5" x14ac:dyDescent="0.25">
      <c r="A2098">
        <v>2196</v>
      </c>
      <c r="C2098" s="2">
        <v>2</v>
      </c>
      <c r="D2098" s="5">
        <v>3</v>
      </c>
    </row>
    <row r="2099" spans="1:5" x14ac:dyDescent="0.25">
      <c r="A2099">
        <v>2197</v>
      </c>
      <c r="B2099" s="4">
        <v>1</v>
      </c>
      <c r="D2099" s="5">
        <v>3</v>
      </c>
    </row>
    <row r="2100" spans="1:5" x14ac:dyDescent="0.25">
      <c r="A2100">
        <v>2198</v>
      </c>
      <c r="B2100" s="4">
        <v>1</v>
      </c>
      <c r="D2100" s="5">
        <v>3</v>
      </c>
    </row>
    <row r="2101" spans="1:5" x14ac:dyDescent="0.25">
      <c r="A2101">
        <v>2199</v>
      </c>
      <c r="B2101" s="4">
        <v>1</v>
      </c>
      <c r="D2101" s="5">
        <v>3</v>
      </c>
    </row>
    <row r="2102" spans="1:5" x14ac:dyDescent="0.25">
      <c r="A2102">
        <v>2200</v>
      </c>
      <c r="B2102" s="4">
        <v>1</v>
      </c>
      <c r="D2102" s="5">
        <v>3</v>
      </c>
    </row>
    <row r="2103" spans="1:5" x14ac:dyDescent="0.25">
      <c r="A2103">
        <v>2201</v>
      </c>
      <c r="B2103" s="4">
        <v>1</v>
      </c>
    </row>
    <row r="2104" spans="1:5" x14ac:dyDescent="0.25">
      <c r="A2104">
        <v>2202</v>
      </c>
      <c r="B2104" s="4">
        <v>1</v>
      </c>
      <c r="E2104" s="3">
        <v>4</v>
      </c>
    </row>
    <row r="2105" spans="1:5" x14ac:dyDescent="0.25">
      <c r="A2105">
        <v>2203</v>
      </c>
      <c r="B2105" s="4">
        <v>1</v>
      </c>
      <c r="E2105" s="3">
        <v>4</v>
      </c>
    </row>
    <row r="2106" spans="1:5" x14ac:dyDescent="0.25">
      <c r="A2106">
        <v>2204</v>
      </c>
      <c r="B2106" s="4">
        <v>1</v>
      </c>
      <c r="E2106" s="3">
        <v>4</v>
      </c>
    </row>
    <row r="2107" spans="1:5" x14ac:dyDescent="0.25">
      <c r="A2107">
        <v>2205</v>
      </c>
      <c r="B2107" s="4">
        <v>1</v>
      </c>
      <c r="E2107" s="3">
        <v>4</v>
      </c>
    </row>
    <row r="2108" spans="1:5" x14ac:dyDescent="0.25">
      <c r="A2108">
        <v>2206</v>
      </c>
      <c r="B2108" s="4">
        <v>1</v>
      </c>
      <c r="E2108" s="3">
        <v>4</v>
      </c>
    </row>
    <row r="2109" spans="1:5" x14ac:dyDescent="0.25">
      <c r="A2109">
        <v>2207</v>
      </c>
      <c r="B2109" s="4">
        <v>1</v>
      </c>
      <c r="E2109" s="3">
        <v>4</v>
      </c>
    </row>
    <row r="2110" spans="1:5" x14ac:dyDescent="0.25">
      <c r="A2110">
        <v>2208</v>
      </c>
      <c r="B2110" s="4">
        <v>1</v>
      </c>
      <c r="C2110" s="2">
        <v>2</v>
      </c>
      <c r="E2110" s="3">
        <v>4</v>
      </c>
    </row>
    <row r="2111" spans="1:5" x14ac:dyDescent="0.25">
      <c r="A2111">
        <v>2209</v>
      </c>
      <c r="B2111" s="4">
        <v>1</v>
      </c>
      <c r="C2111" s="2">
        <v>2</v>
      </c>
      <c r="E2111" s="3">
        <v>4</v>
      </c>
    </row>
    <row r="2112" spans="1:5" x14ac:dyDescent="0.25">
      <c r="A2112">
        <v>2210</v>
      </c>
      <c r="B2112" s="4">
        <v>1</v>
      </c>
      <c r="C2112" s="2">
        <v>2</v>
      </c>
      <c r="E2112" s="3">
        <v>4</v>
      </c>
    </row>
    <row r="2113" spans="1:5" x14ac:dyDescent="0.25">
      <c r="A2113">
        <v>2211</v>
      </c>
      <c r="C2113" s="2">
        <v>2</v>
      </c>
      <c r="E2113" s="3">
        <v>4</v>
      </c>
    </row>
    <row r="2114" spans="1:5" x14ac:dyDescent="0.25">
      <c r="A2114">
        <v>2212</v>
      </c>
      <c r="C2114" s="2">
        <v>2</v>
      </c>
      <c r="D2114" s="5">
        <v>3</v>
      </c>
      <c r="E2114" s="3">
        <v>4</v>
      </c>
    </row>
    <row r="2115" spans="1:5" x14ac:dyDescent="0.25">
      <c r="A2115">
        <v>2213</v>
      </c>
      <c r="C2115" s="2">
        <v>2</v>
      </c>
      <c r="D2115" s="5">
        <v>3</v>
      </c>
      <c r="E2115" s="3">
        <v>4</v>
      </c>
    </row>
    <row r="2116" spans="1:5" x14ac:dyDescent="0.25">
      <c r="A2116">
        <v>2214</v>
      </c>
      <c r="C2116" s="2">
        <v>2</v>
      </c>
      <c r="D2116" s="5">
        <v>3</v>
      </c>
      <c r="E2116" s="3">
        <v>4</v>
      </c>
    </row>
    <row r="2117" spans="1:5" x14ac:dyDescent="0.25">
      <c r="A2117">
        <v>2215</v>
      </c>
      <c r="C2117" s="2">
        <v>2</v>
      </c>
      <c r="D2117" s="5">
        <v>3</v>
      </c>
      <c r="E2117" s="3">
        <v>4</v>
      </c>
    </row>
    <row r="2118" spans="1:5" x14ac:dyDescent="0.25">
      <c r="A2118">
        <v>2216</v>
      </c>
      <c r="C2118" s="2">
        <v>2</v>
      </c>
      <c r="D2118" s="5">
        <v>3</v>
      </c>
      <c r="E2118" s="3">
        <v>4</v>
      </c>
    </row>
    <row r="2119" spans="1:5" x14ac:dyDescent="0.25">
      <c r="A2119">
        <v>2217</v>
      </c>
      <c r="C2119" s="2">
        <v>2</v>
      </c>
      <c r="D2119" s="5">
        <v>3</v>
      </c>
      <c r="E2119" s="3">
        <v>4</v>
      </c>
    </row>
    <row r="2120" spans="1:5" x14ac:dyDescent="0.25">
      <c r="A2120">
        <v>2218</v>
      </c>
      <c r="C2120" s="2">
        <v>2</v>
      </c>
      <c r="D2120" s="5">
        <v>3</v>
      </c>
    </row>
    <row r="2121" spans="1:5" x14ac:dyDescent="0.25">
      <c r="A2121">
        <v>2219</v>
      </c>
      <c r="C2121" s="2">
        <v>2</v>
      </c>
      <c r="D2121" s="5">
        <v>3</v>
      </c>
    </row>
    <row r="2122" spans="1:5" x14ac:dyDescent="0.25">
      <c r="A2122">
        <v>2220</v>
      </c>
      <c r="C2122" s="2">
        <v>2</v>
      </c>
      <c r="D2122" s="5">
        <v>3</v>
      </c>
    </row>
    <row r="2123" spans="1:5" x14ac:dyDescent="0.25">
      <c r="A2123">
        <v>2221</v>
      </c>
      <c r="B2123" s="4">
        <v>1</v>
      </c>
      <c r="C2123" s="2">
        <v>2</v>
      </c>
      <c r="D2123" s="5">
        <v>3</v>
      </c>
    </row>
    <row r="2124" spans="1:5" x14ac:dyDescent="0.25">
      <c r="A2124">
        <v>2222</v>
      </c>
      <c r="B2124" s="4">
        <v>1</v>
      </c>
      <c r="C2124" s="2">
        <v>2</v>
      </c>
      <c r="D2124" s="5">
        <v>3</v>
      </c>
    </row>
    <row r="2125" spans="1:5" x14ac:dyDescent="0.25">
      <c r="A2125">
        <v>2223</v>
      </c>
      <c r="B2125" s="4">
        <v>1</v>
      </c>
      <c r="D2125" s="5">
        <v>3</v>
      </c>
    </row>
    <row r="2126" spans="1:5" x14ac:dyDescent="0.25">
      <c r="A2126">
        <v>2224</v>
      </c>
      <c r="B2126" s="4">
        <v>1</v>
      </c>
      <c r="D2126" s="5">
        <v>3</v>
      </c>
    </row>
    <row r="2127" spans="1:5" x14ac:dyDescent="0.25">
      <c r="A2127">
        <v>2225</v>
      </c>
      <c r="B2127" s="4">
        <v>1</v>
      </c>
      <c r="D2127" s="5">
        <v>3</v>
      </c>
    </row>
    <row r="2128" spans="1:5" x14ac:dyDescent="0.25">
      <c r="A2128">
        <v>2226</v>
      </c>
      <c r="B2128" s="4">
        <v>1</v>
      </c>
      <c r="D2128" s="5">
        <v>3</v>
      </c>
    </row>
    <row r="2129" spans="1:7" x14ac:dyDescent="0.25">
      <c r="A2129">
        <v>2227</v>
      </c>
      <c r="B2129" s="4">
        <v>1</v>
      </c>
      <c r="E2129" s="3">
        <v>4</v>
      </c>
    </row>
    <row r="2130" spans="1:7" x14ac:dyDescent="0.25">
      <c r="A2130">
        <v>2228</v>
      </c>
      <c r="B2130" s="4">
        <v>1</v>
      </c>
      <c r="E2130" s="3">
        <v>4</v>
      </c>
    </row>
    <row r="2131" spans="1:7" x14ac:dyDescent="0.25">
      <c r="A2131">
        <v>2229</v>
      </c>
      <c r="B2131" s="4">
        <v>1</v>
      </c>
      <c r="E2131" s="3">
        <v>4</v>
      </c>
    </row>
    <row r="2132" spans="1:7" x14ac:dyDescent="0.25">
      <c r="A2132">
        <v>2230</v>
      </c>
      <c r="B2132" s="4">
        <v>1</v>
      </c>
      <c r="E2132" s="3">
        <v>4</v>
      </c>
    </row>
    <row r="2133" spans="1:7" x14ac:dyDescent="0.25">
      <c r="A2133">
        <v>2231</v>
      </c>
      <c r="B2133" s="4">
        <v>1</v>
      </c>
      <c r="E2133" s="3">
        <v>4</v>
      </c>
    </row>
    <row r="2134" spans="1:7" x14ac:dyDescent="0.25">
      <c r="A2134">
        <v>2232</v>
      </c>
      <c r="B2134" s="4">
        <v>1</v>
      </c>
      <c r="E2134" s="3">
        <v>4</v>
      </c>
    </row>
    <row r="2135" spans="1:7" x14ac:dyDescent="0.25">
      <c r="A2135">
        <v>2233</v>
      </c>
      <c r="B2135" s="4">
        <v>1</v>
      </c>
      <c r="C2135" s="2">
        <v>2</v>
      </c>
      <c r="E2135" s="3">
        <v>4</v>
      </c>
    </row>
    <row r="2136" spans="1:7" x14ac:dyDescent="0.25">
      <c r="A2136">
        <v>2234</v>
      </c>
      <c r="B2136" s="4">
        <v>1</v>
      </c>
      <c r="C2136" s="2">
        <v>2</v>
      </c>
      <c r="E2136" s="3">
        <v>4</v>
      </c>
    </row>
    <row r="2137" spans="1:7" x14ac:dyDescent="0.25">
      <c r="A2137">
        <v>2235</v>
      </c>
      <c r="B2137" s="4">
        <v>1</v>
      </c>
      <c r="C2137" s="2">
        <v>2</v>
      </c>
      <c r="E2137" s="3">
        <v>4</v>
      </c>
    </row>
    <row r="2138" spans="1:7" x14ac:dyDescent="0.25">
      <c r="A2138">
        <v>2236</v>
      </c>
      <c r="B2138" s="4">
        <v>1</v>
      </c>
      <c r="C2138" s="2">
        <v>2</v>
      </c>
      <c r="E2138" s="3">
        <v>4</v>
      </c>
    </row>
    <row r="2139" spans="1:7" x14ac:dyDescent="0.25">
      <c r="A2139">
        <v>2237</v>
      </c>
      <c r="C2139" s="2">
        <v>2</v>
      </c>
      <c r="E2139" s="3">
        <v>4</v>
      </c>
    </row>
    <row r="2140" spans="1:7" x14ac:dyDescent="0.25">
      <c r="A2140">
        <v>2238</v>
      </c>
      <c r="C2140" s="2">
        <v>2</v>
      </c>
      <c r="E2140" s="3">
        <v>4</v>
      </c>
    </row>
    <row r="2141" spans="1:7" x14ac:dyDescent="0.25">
      <c r="A2141">
        <v>2239</v>
      </c>
      <c r="C2141" s="2">
        <v>2</v>
      </c>
      <c r="E2141" s="3">
        <v>4</v>
      </c>
      <c r="G2141" s="5" t="s">
        <v>234</v>
      </c>
    </row>
    <row r="2142" spans="1:7" x14ac:dyDescent="0.25">
      <c r="A2142">
        <v>2240</v>
      </c>
      <c r="C2142" s="2">
        <v>2</v>
      </c>
      <c r="E2142" s="3">
        <v>4</v>
      </c>
      <c r="G2142" s="5" t="s">
        <v>234</v>
      </c>
    </row>
    <row r="2143" spans="1:7" x14ac:dyDescent="0.25">
      <c r="A2143">
        <v>2241</v>
      </c>
      <c r="C2143" s="2">
        <v>2</v>
      </c>
      <c r="E2143" s="3">
        <v>4</v>
      </c>
      <c r="G2143" s="5" t="s">
        <v>234</v>
      </c>
    </row>
    <row r="2144" spans="1:7" x14ac:dyDescent="0.25">
      <c r="A2144">
        <v>2242</v>
      </c>
      <c r="C2144" s="2">
        <v>2</v>
      </c>
      <c r="E2144" s="3">
        <v>4</v>
      </c>
      <c r="G2144" s="5" t="s">
        <v>234</v>
      </c>
    </row>
    <row r="2145" spans="1:7" x14ac:dyDescent="0.25">
      <c r="A2145">
        <v>2243</v>
      </c>
      <c r="C2145" s="2">
        <v>2</v>
      </c>
      <c r="E2145" s="3">
        <v>4</v>
      </c>
      <c r="G2145" s="5" t="s">
        <v>234</v>
      </c>
    </row>
    <row r="2146" spans="1:7" x14ac:dyDescent="0.25">
      <c r="A2146">
        <v>2244</v>
      </c>
      <c r="C2146" s="2">
        <v>2</v>
      </c>
      <c r="E2146" s="3">
        <v>4</v>
      </c>
      <c r="G2146" s="5" t="s">
        <v>234</v>
      </c>
    </row>
    <row r="2147" spans="1:7" x14ac:dyDescent="0.25">
      <c r="A2147">
        <v>2245</v>
      </c>
      <c r="C2147" s="2">
        <v>2</v>
      </c>
      <c r="G2147" s="5" t="s">
        <v>234</v>
      </c>
    </row>
    <row r="2148" spans="1:7" x14ac:dyDescent="0.25">
      <c r="A2148">
        <v>2246</v>
      </c>
      <c r="C2148" s="2">
        <v>2</v>
      </c>
      <c r="G2148" s="5" t="s">
        <v>234</v>
      </c>
    </row>
    <row r="2149" spans="1:7" x14ac:dyDescent="0.25">
      <c r="A2149">
        <v>2247</v>
      </c>
      <c r="B2149" s="4">
        <v>1</v>
      </c>
      <c r="C2149" s="2">
        <v>2</v>
      </c>
      <c r="G2149" s="5" t="s">
        <v>234</v>
      </c>
    </row>
    <row r="2150" spans="1:7" x14ac:dyDescent="0.25">
      <c r="A2150">
        <v>2248</v>
      </c>
      <c r="B2150" s="4">
        <v>1</v>
      </c>
      <c r="C2150" s="2">
        <v>2</v>
      </c>
      <c r="G2150" s="5" t="s">
        <v>234</v>
      </c>
    </row>
    <row r="2151" spans="1:7" x14ac:dyDescent="0.25">
      <c r="A2151">
        <v>2249</v>
      </c>
      <c r="B2151" s="4">
        <v>1</v>
      </c>
      <c r="C2151" s="2">
        <v>2</v>
      </c>
      <c r="G2151" s="5" t="s">
        <v>234</v>
      </c>
    </row>
    <row r="2152" spans="1:7" x14ac:dyDescent="0.25">
      <c r="A2152">
        <v>2250</v>
      </c>
      <c r="B2152" s="4">
        <v>1</v>
      </c>
      <c r="C2152" s="2">
        <v>2</v>
      </c>
      <c r="G2152" s="5" t="s">
        <v>234</v>
      </c>
    </row>
    <row r="2153" spans="1:7" x14ac:dyDescent="0.25">
      <c r="A2153">
        <v>2251</v>
      </c>
      <c r="B2153" s="4">
        <v>1</v>
      </c>
      <c r="C2153" s="2">
        <v>2</v>
      </c>
      <c r="G2153" s="5" t="s">
        <v>234</v>
      </c>
    </row>
    <row r="2154" spans="1:7" x14ac:dyDescent="0.25">
      <c r="A2154">
        <v>2252</v>
      </c>
      <c r="B2154" s="4">
        <v>1</v>
      </c>
      <c r="C2154" s="2">
        <v>2</v>
      </c>
      <c r="G2154" s="5" t="s">
        <v>234</v>
      </c>
    </row>
    <row r="2155" spans="1:7" x14ac:dyDescent="0.25">
      <c r="A2155">
        <v>2253</v>
      </c>
      <c r="B2155" s="4">
        <v>1</v>
      </c>
      <c r="G2155" s="5" t="s">
        <v>234</v>
      </c>
    </row>
    <row r="2156" spans="1:7" x14ac:dyDescent="0.25">
      <c r="A2156">
        <v>2254</v>
      </c>
      <c r="B2156" s="4">
        <v>1</v>
      </c>
      <c r="G2156" s="5" t="s">
        <v>234</v>
      </c>
    </row>
    <row r="2157" spans="1:7" x14ac:dyDescent="0.25">
      <c r="A2157">
        <v>2255</v>
      </c>
      <c r="B2157" s="4">
        <v>1</v>
      </c>
      <c r="E2157" s="3">
        <v>4</v>
      </c>
      <c r="G2157" s="5" t="s">
        <v>234</v>
      </c>
    </row>
    <row r="2158" spans="1:7" x14ac:dyDescent="0.25">
      <c r="A2158">
        <v>2256</v>
      </c>
      <c r="B2158" s="4">
        <v>1</v>
      </c>
      <c r="E2158" s="3">
        <v>4</v>
      </c>
    </row>
    <row r="2159" spans="1:7" x14ac:dyDescent="0.25">
      <c r="A2159">
        <v>2257</v>
      </c>
      <c r="B2159" s="4">
        <v>1</v>
      </c>
      <c r="E2159" s="3">
        <v>4</v>
      </c>
    </row>
    <row r="2160" spans="1:7" x14ac:dyDescent="0.25">
      <c r="A2160">
        <v>2258</v>
      </c>
      <c r="B2160" s="4">
        <v>1</v>
      </c>
      <c r="E2160" s="3">
        <v>4</v>
      </c>
    </row>
    <row r="2161" spans="1:5" x14ac:dyDescent="0.25">
      <c r="A2161">
        <v>2259</v>
      </c>
      <c r="B2161" s="4">
        <v>1</v>
      </c>
      <c r="E2161" s="3">
        <v>4</v>
      </c>
    </row>
    <row r="2162" spans="1:5" x14ac:dyDescent="0.25">
      <c r="A2162">
        <v>2260</v>
      </c>
      <c r="B2162" s="4">
        <v>1</v>
      </c>
      <c r="E2162" s="3">
        <v>4</v>
      </c>
    </row>
    <row r="2163" spans="1:5" x14ac:dyDescent="0.25">
      <c r="A2163">
        <v>2261</v>
      </c>
      <c r="B2163" s="4">
        <v>1</v>
      </c>
      <c r="E2163" s="3">
        <v>4</v>
      </c>
    </row>
    <row r="2164" spans="1:5" x14ac:dyDescent="0.25">
      <c r="A2164">
        <v>2262</v>
      </c>
      <c r="B2164" s="4">
        <v>1</v>
      </c>
      <c r="E2164" s="3">
        <v>4</v>
      </c>
    </row>
    <row r="2165" spans="1:5" x14ac:dyDescent="0.25">
      <c r="A2165">
        <v>2263</v>
      </c>
      <c r="B2165" s="4">
        <v>1</v>
      </c>
      <c r="E2165" s="3">
        <v>4</v>
      </c>
    </row>
    <row r="2166" spans="1:5" x14ac:dyDescent="0.25">
      <c r="A2166">
        <v>2264</v>
      </c>
      <c r="B2166" s="4">
        <v>1</v>
      </c>
      <c r="C2166" s="2">
        <v>2</v>
      </c>
      <c r="E2166" s="3">
        <v>4</v>
      </c>
    </row>
    <row r="2167" spans="1:5" x14ac:dyDescent="0.25">
      <c r="A2167">
        <v>2265</v>
      </c>
      <c r="B2167" s="4">
        <v>1</v>
      </c>
      <c r="C2167" s="2">
        <v>2</v>
      </c>
      <c r="E2167" s="3">
        <v>4</v>
      </c>
    </row>
    <row r="2168" spans="1:5" x14ac:dyDescent="0.25">
      <c r="A2168">
        <v>2266</v>
      </c>
      <c r="B2168" s="4">
        <v>1</v>
      </c>
      <c r="C2168" s="2">
        <v>2</v>
      </c>
      <c r="E2168" s="3">
        <v>4</v>
      </c>
    </row>
    <row r="2169" spans="1:5" x14ac:dyDescent="0.25">
      <c r="A2169">
        <v>2267</v>
      </c>
      <c r="B2169" s="4">
        <v>1</v>
      </c>
      <c r="C2169" s="2">
        <v>2</v>
      </c>
      <c r="E2169" s="3">
        <v>4</v>
      </c>
    </row>
    <row r="2170" spans="1:5" x14ac:dyDescent="0.25">
      <c r="A2170">
        <v>2268</v>
      </c>
      <c r="B2170" s="4">
        <v>1</v>
      </c>
      <c r="C2170" s="2">
        <v>2</v>
      </c>
      <c r="D2170" s="5">
        <v>3</v>
      </c>
      <c r="E2170" s="3">
        <v>4</v>
      </c>
    </row>
    <row r="2171" spans="1:5" x14ac:dyDescent="0.25">
      <c r="A2171">
        <v>2269</v>
      </c>
      <c r="B2171" s="4">
        <v>1</v>
      </c>
      <c r="C2171" s="2">
        <v>2</v>
      </c>
      <c r="D2171" s="5">
        <v>3</v>
      </c>
      <c r="E2171" s="3">
        <v>4</v>
      </c>
    </row>
    <row r="2172" spans="1:5" x14ac:dyDescent="0.25">
      <c r="A2172">
        <v>2270</v>
      </c>
      <c r="B2172" s="4">
        <v>1</v>
      </c>
      <c r="C2172" s="2">
        <v>2</v>
      </c>
      <c r="D2172" s="5">
        <v>3</v>
      </c>
      <c r="E2172" s="3">
        <v>4</v>
      </c>
    </row>
    <row r="2173" spans="1:5" x14ac:dyDescent="0.25">
      <c r="A2173">
        <v>2271</v>
      </c>
      <c r="C2173" s="2">
        <v>2</v>
      </c>
      <c r="D2173" s="5">
        <v>3</v>
      </c>
      <c r="E2173" s="3">
        <v>4</v>
      </c>
    </row>
    <row r="2174" spans="1:5" x14ac:dyDescent="0.25">
      <c r="A2174">
        <v>2272</v>
      </c>
      <c r="C2174" s="2">
        <v>2</v>
      </c>
      <c r="D2174" s="5">
        <v>3</v>
      </c>
      <c r="E2174" s="3">
        <v>4</v>
      </c>
    </row>
    <row r="2175" spans="1:5" x14ac:dyDescent="0.25">
      <c r="A2175">
        <v>2273</v>
      </c>
      <c r="C2175" s="2">
        <v>2</v>
      </c>
      <c r="D2175" s="5">
        <v>3</v>
      </c>
      <c r="E2175" s="3">
        <v>4</v>
      </c>
    </row>
    <row r="2176" spans="1:5" x14ac:dyDescent="0.25">
      <c r="A2176">
        <v>2274</v>
      </c>
      <c r="C2176" s="2">
        <v>2</v>
      </c>
      <c r="D2176" s="5">
        <v>3</v>
      </c>
    </row>
    <row r="2177" spans="1:6" x14ac:dyDescent="0.25">
      <c r="A2177">
        <v>2275</v>
      </c>
      <c r="C2177" s="2">
        <v>2</v>
      </c>
      <c r="D2177" s="5">
        <v>3</v>
      </c>
      <c r="F2177" t="s">
        <v>22</v>
      </c>
    </row>
    <row r="2178" spans="1:6" x14ac:dyDescent="0.25">
      <c r="A2178">
        <v>2276</v>
      </c>
    </row>
    <row r="2179" spans="1:6" x14ac:dyDescent="0.25">
      <c r="A2179">
        <v>2277</v>
      </c>
      <c r="F2179" t="s">
        <v>22</v>
      </c>
    </row>
    <row r="2180" spans="1:6" x14ac:dyDescent="0.25">
      <c r="A2180">
        <v>2278</v>
      </c>
      <c r="C2180" s="2">
        <v>2</v>
      </c>
    </row>
    <row r="2181" spans="1:6" x14ac:dyDescent="0.25">
      <c r="A2181">
        <v>2279</v>
      </c>
      <c r="C2181" s="2">
        <v>2</v>
      </c>
    </row>
    <row r="2182" spans="1:6" x14ac:dyDescent="0.25">
      <c r="A2182">
        <v>2280</v>
      </c>
      <c r="C2182" s="2">
        <v>2</v>
      </c>
    </row>
    <row r="2183" spans="1:6" x14ac:dyDescent="0.25">
      <c r="A2183">
        <v>2281</v>
      </c>
      <c r="C2183" s="2">
        <v>2</v>
      </c>
    </row>
    <row r="2184" spans="1:6" x14ac:dyDescent="0.25">
      <c r="A2184">
        <v>2282</v>
      </c>
      <c r="C2184" s="2">
        <v>2</v>
      </c>
    </row>
    <row r="2185" spans="1:6" x14ac:dyDescent="0.25">
      <c r="A2185">
        <v>2283</v>
      </c>
      <c r="C2185" s="2">
        <v>2</v>
      </c>
    </row>
    <row r="2186" spans="1:6" x14ac:dyDescent="0.25">
      <c r="A2186">
        <v>2284</v>
      </c>
      <c r="C2186" s="2">
        <v>2</v>
      </c>
    </row>
    <row r="2187" spans="1:6" x14ac:dyDescent="0.25">
      <c r="A2187">
        <v>2285</v>
      </c>
      <c r="C2187" s="2">
        <v>2</v>
      </c>
      <c r="E2187" s="3">
        <v>4</v>
      </c>
    </row>
    <row r="2188" spans="1:6" x14ac:dyDescent="0.25">
      <c r="A2188">
        <v>2286</v>
      </c>
      <c r="C2188" s="2">
        <v>2</v>
      </c>
      <c r="E2188" s="3">
        <v>4</v>
      </c>
    </row>
    <row r="2189" spans="1:6" x14ac:dyDescent="0.25">
      <c r="A2189">
        <v>2287</v>
      </c>
      <c r="C2189" s="2">
        <v>2</v>
      </c>
      <c r="E2189" s="3">
        <v>4</v>
      </c>
    </row>
    <row r="2190" spans="1:6" x14ac:dyDescent="0.25">
      <c r="A2190">
        <v>2288</v>
      </c>
      <c r="C2190" s="2">
        <v>2</v>
      </c>
      <c r="E2190" s="3">
        <v>4</v>
      </c>
    </row>
    <row r="2191" spans="1:6" x14ac:dyDescent="0.25">
      <c r="A2191">
        <v>2289</v>
      </c>
      <c r="C2191" s="2">
        <v>2</v>
      </c>
      <c r="E2191" s="3">
        <v>4</v>
      </c>
    </row>
    <row r="2192" spans="1:6" x14ac:dyDescent="0.25">
      <c r="A2192">
        <v>2290</v>
      </c>
      <c r="C2192" s="2">
        <v>2</v>
      </c>
      <c r="E2192" s="3">
        <v>4</v>
      </c>
    </row>
    <row r="2193" spans="1:5" x14ac:dyDescent="0.25">
      <c r="A2193">
        <v>2291</v>
      </c>
      <c r="C2193" s="2">
        <v>2</v>
      </c>
      <c r="E2193" s="3">
        <v>4</v>
      </c>
    </row>
    <row r="2194" spans="1:5" x14ac:dyDescent="0.25">
      <c r="A2194">
        <v>2292</v>
      </c>
      <c r="C2194" s="2">
        <v>2</v>
      </c>
      <c r="E2194" s="3">
        <v>4</v>
      </c>
    </row>
    <row r="2195" spans="1:5" x14ac:dyDescent="0.25">
      <c r="A2195">
        <v>2293</v>
      </c>
      <c r="B2195" s="4">
        <v>1</v>
      </c>
      <c r="C2195" s="2">
        <v>2</v>
      </c>
      <c r="E2195" s="3">
        <v>4</v>
      </c>
    </row>
    <row r="2196" spans="1:5" x14ac:dyDescent="0.25">
      <c r="A2196">
        <v>2294</v>
      </c>
      <c r="B2196" s="4">
        <v>1</v>
      </c>
      <c r="E2196" s="3">
        <v>4</v>
      </c>
    </row>
    <row r="2197" spans="1:5" x14ac:dyDescent="0.25">
      <c r="A2197">
        <v>2295</v>
      </c>
      <c r="B2197" s="4">
        <v>1</v>
      </c>
      <c r="E2197" s="3">
        <v>4</v>
      </c>
    </row>
    <row r="2198" spans="1:5" x14ac:dyDescent="0.25">
      <c r="A2198">
        <v>2296</v>
      </c>
      <c r="B2198" s="4">
        <v>1</v>
      </c>
      <c r="E2198" s="3">
        <v>4</v>
      </c>
    </row>
    <row r="2199" spans="1:5" x14ac:dyDescent="0.25">
      <c r="A2199">
        <v>2297</v>
      </c>
      <c r="B2199" s="4">
        <v>1</v>
      </c>
      <c r="E2199" s="3">
        <v>4</v>
      </c>
    </row>
    <row r="2200" spans="1:5" x14ac:dyDescent="0.25">
      <c r="A2200">
        <v>2298</v>
      </c>
      <c r="B2200" s="4">
        <v>1</v>
      </c>
      <c r="E2200" s="3">
        <v>4</v>
      </c>
    </row>
    <row r="2201" spans="1:5" x14ac:dyDescent="0.25">
      <c r="A2201">
        <v>2299</v>
      </c>
      <c r="B2201" s="4">
        <v>1</v>
      </c>
    </row>
    <row r="2202" spans="1:5" x14ac:dyDescent="0.25">
      <c r="A2202">
        <v>2300</v>
      </c>
      <c r="B2202" s="4">
        <v>1</v>
      </c>
    </row>
    <row r="2203" spans="1:5" x14ac:dyDescent="0.25">
      <c r="A2203">
        <v>2301</v>
      </c>
      <c r="B2203" s="4">
        <v>1</v>
      </c>
      <c r="D2203" s="5">
        <v>3</v>
      </c>
    </row>
    <row r="2204" spans="1:5" x14ac:dyDescent="0.25">
      <c r="A2204">
        <v>2302</v>
      </c>
      <c r="B2204" s="4">
        <v>1</v>
      </c>
      <c r="D2204" s="5">
        <v>3</v>
      </c>
    </row>
    <row r="2205" spans="1:5" x14ac:dyDescent="0.25">
      <c r="A2205">
        <v>2303</v>
      </c>
      <c r="B2205" s="4">
        <v>1</v>
      </c>
      <c r="C2205" s="2">
        <v>2</v>
      </c>
      <c r="D2205" s="5">
        <v>3</v>
      </c>
    </row>
    <row r="2206" spans="1:5" x14ac:dyDescent="0.25">
      <c r="A2206">
        <v>2304</v>
      </c>
      <c r="B2206" s="4">
        <v>1</v>
      </c>
      <c r="C2206" s="2">
        <v>2</v>
      </c>
      <c r="D2206" s="5">
        <v>3</v>
      </c>
    </row>
    <row r="2207" spans="1:5" x14ac:dyDescent="0.25">
      <c r="A2207">
        <v>2305</v>
      </c>
      <c r="B2207" s="4">
        <v>1</v>
      </c>
      <c r="C2207" s="2">
        <v>2</v>
      </c>
      <c r="D2207" s="5">
        <v>3</v>
      </c>
    </row>
    <row r="2208" spans="1:5" x14ac:dyDescent="0.25">
      <c r="A2208">
        <v>2306</v>
      </c>
      <c r="B2208" s="4">
        <v>1</v>
      </c>
      <c r="C2208" s="2">
        <v>2</v>
      </c>
      <c r="D2208" s="5">
        <v>3</v>
      </c>
    </row>
    <row r="2209" spans="1:8" x14ac:dyDescent="0.25">
      <c r="A2209">
        <v>2307</v>
      </c>
      <c r="C2209" s="2">
        <v>2</v>
      </c>
      <c r="D2209" s="5">
        <v>3</v>
      </c>
    </row>
    <row r="2210" spans="1:8" x14ac:dyDescent="0.25">
      <c r="A2210">
        <v>2308</v>
      </c>
      <c r="C2210" s="2">
        <v>2</v>
      </c>
      <c r="D2210" s="5">
        <v>3</v>
      </c>
    </row>
    <row r="2211" spans="1:8" x14ac:dyDescent="0.25">
      <c r="A2211">
        <v>2309</v>
      </c>
      <c r="C2211" s="2">
        <v>2</v>
      </c>
      <c r="D2211" s="5">
        <v>3</v>
      </c>
    </row>
    <row r="2212" spans="1:8" x14ac:dyDescent="0.25">
      <c r="A2212">
        <v>2310</v>
      </c>
      <c r="C2212" s="2">
        <v>2</v>
      </c>
      <c r="D2212" s="5">
        <v>3</v>
      </c>
    </row>
    <row r="2213" spans="1:8" x14ac:dyDescent="0.25">
      <c r="A2213">
        <v>2311</v>
      </c>
      <c r="C2213" s="2">
        <v>2</v>
      </c>
      <c r="D2213" s="5">
        <v>3</v>
      </c>
      <c r="H2213" s="3" t="s">
        <v>233</v>
      </c>
    </row>
    <row r="2214" spans="1:8" x14ac:dyDescent="0.25">
      <c r="A2214">
        <v>2312</v>
      </c>
      <c r="C2214" s="2">
        <v>2</v>
      </c>
      <c r="H2214" s="3" t="s">
        <v>233</v>
      </c>
    </row>
    <row r="2215" spans="1:8" x14ac:dyDescent="0.25">
      <c r="A2215">
        <v>2313</v>
      </c>
      <c r="C2215" s="2">
        <v>2</v>
      </c>
      <c r="H2215" s="3" t="s">
        <v>233</v>
      </c>
    </row>
    <row r="2216" spans="1:8" x14ac:dyDescent="0.25">
      <c r="A2216">
        <v>2314</v>
      </c>
      <c r="C2216" s="2">
        <v>2</v>
      </c>
      <c r="H2216" s="3" t="s">
        <v>233</v>
      </c>
    </row>
    <row r="2217" spans="1:8" x14ac:dyDescent="0.25">
      <c r="A2217">
        <v>2315</v>
      </c>
      <c r="C2217" s="2">
        <v>2</v>
      </c>
      <c r="H2217" s="3" t="s">
        <v>233</v>
      </c>
    </row>
    <row r="2218" spans="1:8" x14ac:dyDescent="0.25">
      <c r="A2218">
        <v>2316</v>
      </c>
      <c r="B2218" s="4">
        <v>1</v>
      </c>
      <c r="C2218" s="2">
        <v>2</v>
      </c>
      <c r="H2218" s="3" t="s">
        <v>233</v>
      </c>
    </row>
    <row r="2219" spans="1:8" x14ac:dyDescent="0.25">
      <c r="A2219">
        <v>2317</v>
      </c>
      <c r="B2219" s="4">
        <v>1</v>
      </c>
      <c r="C2219" s="2">
        <v>2</v>
      </c>
      <c r="H2219" s="3" t="s">
        <v>233</v>
      </c>
    </row>
    <row r="2220" spans="1:8" x14ac:dyDescent="0.25">
      <c r="A2220">
        <v>2318</v>
      </c>
      <c r="B2220" s="4">
        <v>1</v>
      </c>
      <c r="C2220" s="2">
        <v>2</v>
      </c>
      <c r="H2220" s="3" t="s">
        <v>233</v>
      </c>
    </row>
    <row r="2221" spans="1:8" x14ac:dyDescent="0.25">
      <c r="A2221">
        <v>2319</v>
      </c>
      <c r="B2221" s="4">
        <v>1</v>
      </c>
      <c r="H2221" s="3" t="s">
        <v>233</v>
      </c>
    </row>
    <row r="2222" spans="1:8" x14ac:dyDescent="0.25">
      <c r="A2222">
        <v>2320</v>
      </c>
      <c r="B2222" s="4">
        <v>1</v>
      </c>
      <c r="H2222" s="3" t="s">
        <v>233</v>
      </c>
    </row>
    <row r="2223" spans="1:8" x14ac:dyDescent="0.25">
      <c r="A2223">
        <v>2321</v>
      </c>
      <c r="B2223" s="4">
        <v>1</v>
      </c>
    </row>
    <row r="2224" spans="1:8" x14ac:dyDescent="0.25">
      <c r="A2224">
        <v>2322</v>
      </c>
      <c r="B2224" s="4">
        <v>1</v>
      </c>
      <c r="D2224" s="5">
        <v>3</v>
      </c>
    </row>
    <row r="2225" spans="1:8" x14ac:dyDescent="0.25">
      <c r="A2225">
        <v>2323</v>
      </c>
      <c r="B2225" s="4">
        <v>1</v>
      </c>
      <c r="D2225" s="5">
        <v>3</v>
      </c>
    </row>
    <row r="2226" spans="1:8" x14ac:dyDescent="0.25">
      <c r="A2226">
        <v>2324</v>
      </c>
      <c r="B2226" s="4">
        <v>1</v>
      </c>
      <c r="D2226" s="5">
        <v>3</v>
      </c>
    </row>
    <row r="2227" spans="1:8" x14ac:dyDescent="0.25">
      <c r="A2227">
        <v>2325</v>
      </c>
      <c r="B2227" s="4">
        <v>1</v>
      </c>
      <c r="D2227" s="5">
        <v>3</v>
      </c>
    </row>
    <row r="2228" spans="1:8" x14ac:dyDescent="0.25">
      <c r="A2228">
        <v>2326</v>
      </c>
      <c r="B2228" s="4">
        <v>1</v>
      </c>
      <c r="D2228" s="5">
        <v>3</v>
      </c>
    </row>
    <row r="2229" spans="1:8" x14ac:dyDescent="0.25">
      <c r="A2229">
        <v>2327</v>
      </c>
      <c r="B2229" s="4">
        <v>1</v>
      </c>
      <c r="C2229" s="2">
        <v>2</v>
      </c>
      <c r="D2229" s="5">
        <v>3</v>
      </c>
    </row>
    <row r="2230" spans="1:8" x14ac:dyDescent="0.25">
      <c r="A2230">
        <v>2328</v>
      </c>
      <c r="B2230" s="4">
        <v>1</v>
      </c>
      <c r="C2230" s="2">
        <v>2</v>
      </c>
      <c r="D2230" s="5">
        <v>3</v>
      </c>
    </row>
    <row r="2231" spans="1:8" x14ac:dyDescent="0.25">
      <c r="A2231">
        <v>2329</v>
      </c>
      <c r="B2231" s="4">
        <v>1</v>
      </c>
      <c r="C2231" s="2">
        <v>2</v>
      </c>
      <c r="D2231" s="5">
        <v>3</v>
      </c>
    </row>
    <row r="2232" spans="1:8" x14ac:dyDescent="0.25">
      <c r="A2232">
        <v>2330</v>
      </c>
      <c r="B2232" s="4">
        <v>1</v>
      </c>
      <c r="C2232" s="2">
        <v>2</v>
      </c>
      <c r="D2232" s="5">
        <v>3</v>
      </c>
    </row>
    <row r="2233" spans="1:8" x14ac:dyDescent="0.25">
      <c r="A2233">
        <v>2331</v>
      </c>
      <c r="B2233" s="4">
        <v>1</v>
      </c>
      <c r="C2233" s="2">
        <v>2</v>
      </c>
      <c r="D2233" s="5">
        <v>3</v>
      </c>
    </row>
    <row r="2234" spans="1:8" x14ac:dyDescent="0.25">
      <c r="A2234">
        <v>2332</v>
      </c>
      <c r="B2234" s="4">
        <v>1</v>
      </c>
      <c r="C2234" s="2">
        <v>2</v>
      </c>
      <c r="D2234" s="5">
        <v>3</v>
      </c>
    </row>
    <row r="2235" spans="1:8" x14ac:dyDescent="0.25">
      <c r="A2235">
        <v>2333</v>
      </c>
      <c r="B2235" s="4">
        <v>1</v>
      </c>
      <c r="C2235" s="2">
        <v>2</v>
      </c>
      <c r="D2235" s="5">
        <v>3</v>
      </c>
    </row>
    <row r="2236" spans="1:8" x14ac:dyDescent="0.25">
      <c r="A2236">
        <v>2334</v>
      </c>
      <c r="C2236" s="2">
        <v>2</v>
      </c>
      <c r="D2236" s="5">
        <v>3</v>
      </c>
    </row>
    <row r="2237" spans="1:8" x14ac:dyDescent="0.25">
      <c r="A2237">
        <v>2335</v>
      </c>
      <c r="C2237" s="2">
        <v>2</v>
      </c>
      <c r="D2237" s="5">
        <v>3</v>
      </c>
    </row>
    <row r="2238" spans="1:8" x14ac:dyDescent="0.25">
      <c r="A2238">
        <v>2336</v>
      </c>
      <c r="C2238" s="2">
        <v>2</v>
      </c>
      <c r="D2238" s="5">
        <v>3</v>
      </c>
      <c r="H2238" s="3" t="s">
        <v>233</v>
      </c>
    </row>
    <row r="2239" spans="1:8" x14ac:dyDescent="0.25">
      <c r="A2239">
        <v>2337</v>
      </c>
      <c r="C2239" s="2">
        <v>2</v>
      </c>
      <c r="D2239" s="5">
        <v>3</v>
      </c>
      <c r="H2239" s="3" t="s">
        <v>233</v>
      </c>
    </row>
    <row r="2240" spans="1:8" x14ac:dyDescent="0.25">
      <c r="A2240">
        <v>2338</v>
      </c>
      <c r="C2240" s="2">
        <v>2</v>
      </c>
      <c r="D2240" s="5">
        <v>3</v>
      </c>
      <c r="H2240" s="3" t="s">
        <v>233</v>
      </c>
    </row>
    <row r="2241" spans="1:8" x14ac:dyDescent="0.25">
      <c r="A2241">
        <v>2339</v>
      </c>
      <c r="C2241" s="2">
        <v>2</v>
      </c>
      <c r="D2241" s="5">
        <v>3</v>
      </c>
      <c r="H2241" s="3" t="s">
        <v>233</v>
      </c>
    </row>
    <row r="2242" spans="1:8" x14ac:dyDescent="0.25">
      <c r="A2242">
        <v>2340</v>
      </c>
      <c r="C2242" s="2">
        <v>2</v>
      </c>
      <c r="D2242" s="5">
        <v>3</v>
      </c>
      <c r="H2242" s="3" t="s">
        <v>233</v>
      </c>
    </row>
    <row r="2243" spans="1:8" x14ac:dyDescent="0.25">
      <c r="A2243">
        <v>2341</v>
      </c>
      <c r="C2243" s="2">
        <v>2</v>
      </c>
      <c r="D2243" s="5">
        <v>3</v>
      </c>
      <c r="H2243" s="3" t="s">
        <v>233</v>
      </c>
    </row>
    <row r="2244" spans="1:8" x14ac:dyDescent="0.25">
      <c r="A2244">
        <v>2342</v>
      </c>
      <c r="C2244" s="2">
        <v>2</v>
      </c>
      <c r="D2244" s="5">
        <v>3</v>
      </c>
      <c r="H2244" s="3" t="s">
        <v>233</v>
      </c>
    </row>
    <row r="2245" spans="1:8" x14ac:dyDescent="0.25">
      <c r="A2245">
        <v>2343</v>
      </c>
      <c r="C2245" s="2">
        <v>2</v>
      </c>
      <c r="D2245" s="5">
        <v>3</v>
      </c>
      <c r="H2245" s="3" t="s">
        <v>233</v>
      </c>
    </row>
    <row r="2246" spans="1:8" x14ac:dyDescent="0.25">
      <c r="A2246">
        <v>2344</v>
      </c>
      <c r="B2246" s="4">
        <v>1</v>
      </c>
      <c r="C2246" s="2">
        <v>2</v>
      </c>
      <c r="H2246" s="3" t="s">
        <v>233</v>
      </c>
    </row>
    <row r="2247" spans="1:8" x14ac:dyDescent="0.25">
      <c r="A2247">
        <v>2345</v>
      </c>
      <c r="B2247" s="4">
        <v>1</v>
      </c>
      <c r="C2247" s="2">
        <v>2</v>
      </c>
      <c r="H2247" s="3" t="s">
        <v>233</v>
      </c>
    </row>
    <row r="2248" spans="1:8" x14ac:dyDescent="0.25">
      <c r="A2248">
        <v>2346</v>
      </c>
      <c r="B2248" s="4">
        <v>1</v>
      </c>
      <c r="C2248" s="2">
        <v>2</v>
      </c>
      <c r="H2248" s="3" t="s">
        <v>233</v>
      </c>
    </row>
    <row r="2249" spans="1:8" x14ac:dyDescent="0.25">
      <c r="A2249">
        <v>2347</v>
      </c>
      <c r="B2249" s="4">
        <v>1</v>
      </c>
      <c r="C2249" s="2">
        <v>2</v>
      </c>
      <c r="H2249" s="3" t="s">
        <v>233</v>
      </c>
    </row>
    <row r="2250" spans="1:8" x14ac:dyDescent="0.25">
      <c r="A2250">
        <v>2348</v>
      </c>
      <c r="B2250" s="4">
        <v>1</v>
      </c>
      <c r="H2250" s="3" t="s">
        <v>233</v>
      </c>
    </row>
    <row r="2251" spans="1:8" x14ac:dyDescent="0.25">
      <c r="A2251">
        <v>2349</v>
      </c>
      <c r="B2251" s="4">
        <v>1</v>
      </c>
      <c r="H2251" s="3" t="s">
        <v>233</v>
      </c>
    </row>
    <row r="2252" spans="1:8" x14ac:dyDescent="0.25">
      <c r="A2252">
        <v>2350</v>
      </c>
      <c r="B2252" s="4">
        <v>1</v>
      </c>
      <c r="H2252" s="3" t="s">
        <v>233</v>
      </c>
    </row>
    <row r="2253" spans="1:8" x14ac:dyDescent="0.25">
      <c r="A2253">
        <v>2351</v>
      </c>
      <c r="B2253" s="4">
        <v>1</v>
      </c>
      <c r="H2253" s="3" t="s">
        <v>233</v>
      </c>
    </row>
    <row r="2254" spans="1:8" x14ac:dyDescent="0.25">
      <c r="A2254">
        <v>2352</v>
      </c>
      <c r="B2254" s="4">
        <v>1</v>
      </c>
      <c r="H2254" s="3" t="s">
        <v>233</v>
      </c>
    </row>
    <row r="2255" spans="1:8" x14ac:dyDescent="0.25">
      <c r="A2255">
        <v>2353</v>
      </c>
      <c r="B2255" s="4">
        <v>1</v>
      </c>
      <c r="H2255" s="3" t="s">
        <v>233</v>
      </c>
    </row>
    <row r="2256" spans="1:8" x14ac:dyDescent="0.25">
      <c r="A2256">
        <v>2354</v>
      </c>
      <c r="B2256" s="4">
        <v>1</v>
      </c>
      <c r="D2256" s="5">
        <v>3</v>
      </c>
    </row>
    <row r="2257" spans="1:5" x14ac:dyDescent="0.25">
      <c r="A2257">
        <v>2355</v>
      </c>
      <c r="B2257" s="4">
        <v>1</v>
      </c>
      <c r="D2257" s="5">
        <v>3</v>
      </c>
    </row>
    <row r="2258" spans="1:5" x14ac:dyDescent="0.25">
      <c r="A2258">
        <v>2356</v>
      </c>
      <c r="B2258" s="4">
        <v>1</v>
      </c>
      <c r="D2258" s="5">
        <v>3</v>
      </c>
    </row>
    <row r="2259" spans="1:5" x14ac:dyDescent="0.25">
      <c r="A2259">
        <v>2357</v>
      </c>
      <c r="B2259" s="4">
        <v>1</v>
      </c>
      <c r="C2259" s="2">
        <v>2</v>
      </c>
      <c r="D2259" s="5">
        <v>3</v>
      </c>
    </row>
    <row r="2260" spans="1:5" x14ac:dyDescent="0.25">
      <c r="A2260">
        <v>2358</v>
      </c>
      <c r="B2260" s="4">
        <v>1</v>
      </c>
      <c r="C2260" s="2">
        <v>2</v>
      </c>
      <c r="D2260" s="5">
        <v>3</v>
      </c>
    </row>
    <row r="2261" spans="1:5" x14ac:dyDescent="0.25">
      <c r="A2261">
        <v>2359</v>
      </c>
      <c r="B2261" s="4">
        <v>1</v>
      </c>
      <c r="C2261" s="2">
        <v>2</v>
      </c>
      <c r="D2261" s="5">
        <v>3</v>
      </c>
    </row>
    <row r="2262" spans="1:5" x14ac:dyDescent="0.25">
      <c r="A2262">
        <v>2360</v>
      </c>
      <c r="B2262" s="4">
        <v>1</v>
      </c>
      <c r="C2262" s="2">
        <v>2</v>
      </c>
      <c r="D2262" s="5">
        <v>3</v>
      </c>
    </row>
    <row r="2263" spans="1:5" x14ac:dyDescent="0.25">
      <c r="A2263">
        <v>2361</v>
      </c>
      <c r="B2263" s="4">
        <v>1</v>
      </c>
      <c r="C2263" s="2">
        <v>2</v>
      </c>
      <c r="D2263" s="5">
        <v>3</v>
      </c>
    </row>
    <row r="2264" spans="1:5" x14ac:dyDescent="0.25">
      <c r="A2264">
        <v>2362</v>
      </c>
      <c r="B2264" s="4">
        <v>1</v>
      </c>
      <c r="C2264" s="2">
        <v>2</v>
      </c>
      <c r="D2264" s="5">
        <v>3</v>
      </c>
    </row>
    <row r="2265" spans="1:5" x14ac:dyDescent="0.25">
      <c r="A2265">
        <v>2363</v>
      </c>
      <c r="B2265" s="4">
        <v>1</v>
      </c>
      <c r="C2265" s="2">
        <v>2</v>
      </c>
      <c r="D2265" s="5">
        <v>3</v>
      </c>
    </row>
    <row r="2266" spans="1:5" x14ac:dyDescent="0.25">
      <c r="A2266">
        <v>2364</v>
      </c>
      <c r="B2266" s="4">
        <v>1</v>
      </c>
      <c r="C2266" s="2">
        <v>2</v>
      </c>
      <c r="D2266" s="5">
        <v>3</v>
      </c>
    </row>
    <row r="2267" spans="1:5" x14ac:dyDescent="0.25">
      <c r="A2267">
        <v>2365</v>
      </c>
      <c r="B2267" s="4">
        <v>1</v>
      </c>
      <c r="C2267" s="2">
        <v>2</v>
      </c>
      <c r="D2267" s="5">
        <v>3</v>
      </c>
    </row>
    <row r="2268" spans="1:5" x14ac:dyDescent="0.25">
      <c r="A2268">
        <v>2366</v>
      </c>
      <c r="B2268" s="4">
        <v>1</v>
      </c>
      <c r="C2268" s="2">
        <v>2</v>
      </c>
      <c r="D2268" s="5">
        <v>3</v>
      </c>
    </row>
    <row r="2269" spans="1:5" x14ac:dyDescent="0.25">
      <c r="A2269">
        <v>2367</v>
      </c>
      <c r="B2269" s="4">
        <v>1</v>
      </c>
      <c r="C2269" s="2">
        <v>2</v>
      </c>
      <c r="D2269" s="5">
        <v>3</v>
      </c>
      <c r="E2269" s="3">
        <v>4</v>
      </c>
    </row>
    <row r="2270" spans="1:5" x14ac:dyDescent="0.25">
      <c r="A2270">
        <v>2368</v>
      </c>
      <c r="C2270" s="2">
        <v>2</v>
      </c>
      <c r="D2270" s="5">
        <v>3</v>
      </c>
      <c r="E2270" s="3">
        <v>4</v>
      </c>
    </row>
    <row r="2271" spans="1:5" x14ac:dyDescent="0.25">
      <c r="A2271">
        <v>2369</v>
      </c>
      <c r="C2271" s="2">
        <v>2</v>
      </c>
      <c r="E2271" s="3">
        <v>4</v>
      </c>
    </row>
    <row r="2272" spans="1:5" x14ac:dyDescent="0.25">
      <c r="A2272">
        <v>2370</v>
      </c>
      <c r="C2272" s="2">
        <v>2</v>
      </c>
      <c r="E2272" s="3">
        <v>4</v>
      </c>
    </row>
    <row r="2273" spans="1:5" x14ac:dyDescent="0.25">
      <c r="A2273">
        <v>2371</v>
      </c>
      <c r="C2273" s="2">
        <v>2</v>
      </c>
      <c r="E2273" s="3">
        <v>4</v>
      </c>
    </row>
    <row r="2274" spans="1:5" x14ac:dyDescent="0.25">
      <c r="A2274">
        <v>2372</v>
      </c>
      <c r="C2274" s="2">
        <v>2</v>
      </c>
      <c r="E2274" s="3">
        <v>4</v>
      </c>
    </row>
    <row r="2275" spans="1:5" x14ac:dyDescent="0.25">
      <c r="A2275">
        <v>2373</v>
      </c>
      <c r="C2275" s="2">
        <v>2</v>
      </c>
      <c r="E2275" s="3">
        <v>4</v>
      </c>
    </row>
    <row r="2276" spans="1:5" x14ac:dyDescent="0.25">
      <c r="A2276">
        <v>2374</v>
      </c>
      <c r="C2276" s="2">
        <v>2</v>
      </c>
      <c r="E2276" s="3">
        <v>4</v>
      </c>
    </row>
    <row r="2277" spans="1:5" x14ac:dyDescent="0.25">
      <c r="A2277">
        <v>2375</v>
      </c>
      <c r="C2277" s="2">
        <v>2</v>
      </c>
      <c r="E2277" s="3">
        <v>4</v>
      </c>
    </row>
    <row r="2278" spans="1:5" x14ac:dyDescent="0.25">
      <c r="A2278">
        <v>2376</v>
      </c>
      <c r="C2278" s="2">
        <v>2</v>
      </c>
      <c r="E2278" s="3">
        <v>4</v>
      </c>
    </row>
    <row r="2279" spans="1:5" x14ac:dyDescent="0.25">
      <c r="A2279">
        <v>2377</v>
      </c>
      <c r="B2279" s="4">
        <v>1</v>
      </c>
      <c r="C2279" s="2">
        <v>2</v>
      </c>
      <c r="E2279" s="3">
        <v>4</v>
      </c>
    </row>
    <row r="2280" spans="1:5" x14ac:dyDescent="0.25">
      <c r="A2280">
        <v>2378</v>
      </c>
      <c r="B2280" s="4">
        <v>1</v>
      </c>
      <c r="C2280" s="2">
        <v>2</v>
      </c>
      <c r="E2280" s="3">
        <v>4</v>
      </c>
    </row>
    <row r="2281" spans="1:5" x14ac:dyDescent="0.25">
      <c r="A2281">
        <v>2379</v>
      </c>
      <c r="B2281" s="4">
        <v>1</v>
      </c>
      <c r="C2281" s="2">
        <v>2</v>
      </c>
      <c r="E2281" s="3">
        <v>4</v>
      </c>
    </row>
    <row r="2282" spans="1:5" x14ac:dyDescent="0.25">
      <c r="A2282">
        <v>2380</v>
      </c>
      <c r="B2282" s="4">
        <v>1</v>
      </c>
      <c r="E2282" s="3">
        <v>4</v>
      </c>
    </row>
    <row r="2283" spans="1:5" x14ac:dyDescent="0.25">
      <c r="A2283">
        <v>2381</v>
      </c>
      <c r="B2283" s="4">
        <v>1</v>
      </c>
      <c r="E2283" s="3">
        <v>4</v>
      </c>
    </row>
    <row r="2284" spans="1:5" x14ac:dyDescent="0.25">
      <c r="A2284">
        <v>2382</v>
      </c>
      <c r="B2284" s="4">
        <v>1</v>
      </c>
      <c r="D2284" s="5">
        <v>3</v>
      </c>
      <c r="E2284" s="3">
        <v>4</v>
      </c>
    </row>
    <row r="2285" spans="1:5" x14ac:dyDescent="0.25">
      <c r="A2285">
        <v>2383</v>
      </c>
      <c r="B2285" s="4">
        <v>1</v>
      </c>
      <c r="D2285" s="5">
        <v>3</v>
      </c>
      <c r="E2285" s="3">
        <v>4</v>
      </c>
    </row>
    <row r="2286" spans="1:5" x14ac:dyDescent="0.25">
      <c r="A2286">
        <v>2384</v>
      </c>
      <c r="B2286" s="4">
        <v>1</v>
      </c>
      <c r="D2286" s="5">
        <v>3</v>
      </c>
      <c r="E2286" s="3">
        <v>4</v>
      </c>
    </row>
    <row r="2287" spans="1:5" x14ac:dyDescent="0.25">
      <c r="A2287">
        <v>2385</v>
      </c>
      <c r="B2287" s="4">
        <v>1</v>
      </c>
      <c r="D2287" s="5">
        <v>3</v>
      </c>
      <c r="E2287" s="3">
        <v>4</v>
      </c>
    </row>
    <row r="2288" spans="1:5" x14ac:dyDescent="0.25">
      <c r="A2288">
        <v>2386</v>
      </c>
      <c r="B2288" s="4">
        <v>1</v>
      </c>
      <c r="D2288" s="5">
        <v>3</v>
      </c>
      <c r="E2288" s="3">
        <v>4</v>
      </c>
    </row>
    <row r="2289" spans="1:5" x14ac:dyDescent="0.25">
      <c r="A2289">
        <v>2387</v>
      </c>
      <c r="B2289" s="4">
        <v>1</v>
      </c>
      <c r="D2289" s="5">
        <v>3</v>
      </c>
      <c r="E2289" s="3">
        <v>4</v>
      </c>
    </row>
    <row r="2290" spans="1:5" x14ac:dyDescent="0.25">
      <c r="A2290">
        <v>2388</v>
      </c>
      <c r="B2290" s="4">
        <v>1</v>
      </c>
      <c r="D2290" s="5">
        <v>3</v>
      </c>
      <c r="E2290" s="3">
        <v>4</v>
      </c>
    </row>
    <row r="2291" spans="1:5" x14ac:dyDescent="0.25">
      <c r="A2291">
        <v>2389</v>
      </c>
      <c r="B2291" s="4">
        <v>1</v>
      </c>
      <c r="D2291" s="5">
        <v>3</v>
      </c>
    </row>
    <row r="2292" spans="1:5" x14ac:dyDescent="0.25">
      <c r="A2292">
        <v>2390</v>
      </c>
      <c r="B2292" s="4">
        <v>1</v>
      </c>
      <c r="D2292" s="5">
        <v>3</v>
      </c>
    </row>
    <row r="2293" spans="1:5" x14ac:dyDescent="0.25">
      <c r="A2293">
        <v>2391</v>
      </c>
      <c r="B2293" s="4">
        <v>1</v>
      </c>
      <c r="C2293" s="2">
        <v>2</v>
      </c>
      <c r="D2293" s="5">
        <v>3</v>
      </c>
    </row>
    <row r="2294" spans="1:5" x14ac:dyDescent="0.25">
      <c r="A2294">
        <v>2392</v>
      </c>
      <c r="B2294" s="4">
        <v>1</v>
      </c>
      <c r="C2294" s="2">
        <v>2</v>
      </c>
      <c r="D2294" s="5">
        <v>3</v>
      </c>
    </row>
    <row r="2295" spans="1:5" x14ac:dyDescent="0.25">
      <c r="A2295">
        <v>2393</v>
      </c>
      <c r="B2295" s="4">
        <v>1</v>
      </c>
      <c r="C2295" s="2">
        <v>2</v>
      </c>
      <c r="D2295" s="5">
        <v>3</v>
      </c>
    </row>
    <row r="2296" spans="1:5" x14ac:dyDescent="0.25">
      <c r="A2296">
        <v>2394</v>
      </c>
      <c r="C2296" s="2">
        <v>2</v>
      </c>
      <c r="D2296" s="5">
        <v>3</v>
      </c>
    </row>
    <row r="2297" spans="1:5" x14ac:dyDescent="0.25">
      <c r="A2297">
        <v>2395</v>
      </c>
      <c r="C2297" s="2">
        <v>2</v>
      </c>
      <c r="D2297" s="5">
        <v>3</v>
      </c>
    </row>
    <row r="2298" spans="1:5" x14ac:dyDescent="0.25">
      <c r="A2298">
        <v>2396</v>
      </c>
      <c r="C2298" s="2">
        <v>2</v>
      </c>
      <c r="D2298" s="5">
        <v>3</v>
      </c>
    </row>
    <row r="2299" spans="1:5" x14ac:dyDescent="0.25">
      <c r="A2299">
        <v>2397</v>
      </c>
      <c r="C2299" s="2">
        <v>2</v>
      </c>
      <c r="D2299" s="5">
        <v>3</v>
      </c>
    </row>
    <row r="2300" spans="1:5" x14ac:dyDescent="0.25">
      <c r="A2300">
        <v>2398</v>
      </c>
      <c r="C2300" s="2">
        <v>2</v>
      </c>
      <c r="D2300" s="5">
        <v>3</v>
      </c>
    </row>
    <row r="2301" spans="1:5" x14ac:dyDescent="0.25">
      <c r="A2301">
        <v>2399</v>
      </c>
      <c r="C2301" s="2">
        <v>2</v>
      </c>
      <c r="D2301" s="5">
        <v>3</v>
      </c>
      <c r="E2301" s="3">
        <v>4</v>
      </c>
    </row>
    <row r="2302" spans="1:5" x14ac:dyDescent="0.25">
      <c r="A2302">
        <v>2400</v>
      </c>
      <c r="C2302" s="2">
        <v>2</v>
      </c>
      <c r="D2302" s="5">
        <v>3</v>
      </c>
      <c r="E2302" s="3">
        <v>4</v>
      </c>
    </row>
    <row r="2303" spans="1:5" x14ac:dyDescent="0.25">
      <c r="A2303">
        <v>2401</v>
      </c>
      <c r="C2303" s="2">
        <v>2</v>
      </c>
      <c r="E2303" s="3">
        <v>4</v>
      </c>
    </row>
    <row r="2304" spans="1:5" x14ac:dyDescent="0.25">
      <c r="A2304">
        <v>2402</v>
      </c>
      <c r="C2304" s="2">
        <v>2</v>
      </c>
      <c r="E2304" s="3">
        <v>4</v>
      </c>
    </row>
    <row r="2305" spans="1:5" x14ac:dyDescent="0.25">
      <c r="A2305">
        <v>2403</v>
      </c>
      <c r="C2305" s="2">
        <v>2</v>
      </c>
      <c r="E2305" s="3">
        <v>4</v>
      </c>
    </row>
    <row r="2306" spans="1:5" x14ac:dyDescent="0.25">
      <c r="A2306">
        <v>2404</v>
      </c>
      <c r="B2306" s="4">
        <v>1</v>
      </c>
      <c r="C2306" s="2">
        <v>2</v>
      </c>
      <c r="E2306" s="3">
        <v>4</v>
      </c>
    </row>
    <row r="2307" spans="1:5" x14ac:dyDescent="0.25">
      <c r="A2307">
        <v>2405</v>
      </c>
      <c r="B2307" s="4">
        <v>1</v>
      </c>
      <c r="C2307" s="2">
        <v>2</v>
      </c>
      <c r="E2307" s="3">
        <v>4</v>
      </c>
    </row>
    <row r="2308" spans="1:5" x14ac:dyDescent="0.25">
      <c r="A2308">
        <v>2406</v>
      </c>
      <c r="B2308" s="4">
        <v>1</v>
      </c>
      <c r="E2308" s="3">
        <v>4</v>
      </c>
    </row>
    <row r="2309" spans="1:5" x14ac:dyDescent="0.25">
      <c r="A2309">
        <v>2407</v>
      </c>
      <c r="B2309" s="4">
        <v>1</v>
      </c>
      <c r="E2309" s="3">
        <v>4</v>
      </c>
    </row>
    <row r="2310" spans="1:5" x14ac:dyDescent="0.25">
      <c r="A2310">
        <v>2408</v>
      </c>
      <c r="B2310" s="4">
        <v>1</v>
      </c>
      <c r="E2310" s="3">
        <v>4</v>
      </c>
    </row>
    <row r="2311" spans="1:5" x14ac:dyDescent="0.25">
      <c r="A2311">
        <v>2409</v>
      </c>
      <c r="B2311" s="4">
        <v>1</v>
      </c>
      <c r="E2311" s="3">
        <v>4</v>
      </c>
    </row>
    <row r="2312" spans="1:5" x14ac:dyDescent="0.25">
      <c r="A2312">
        <v>2410</v>
      </c>
      <c r="B2312" s="4">
        <v>1</v>
      </c>
      <c r="E2312" s="3">
        <v>4</v>
      </c>
    </row>
    <row r="2313" spans="1:5" x14ac:dyDescent="0.25">
      <c r="A2313">
        <v>2411</v>
      </c>
      <c r="B2313" s="4">
        <v>1</v>
      </c>
      <c r="E2313" s="3">
        <v>4</v>
      </c>
    </row>
    <row r="2314" spans="1:5" x14ac:dyDescent="0.25">
      <c r="A2314">
        <v>2412</v>
      </c>
      <c r="B2314" s="4">
        <v>1</v>
      </c>
      <c r="E2314" s="3">
        <v>4</v>
      </c>
    </row>
    <row r="2315" spans="1:5" x14ac:dyDescent="0.25">
      <c r="A2315">
        <v>2413</v>
      </c>
      <c r="B2315" s="4">
        <v>1</v>
      </c>
      <c r="D2315" s="5">
        <v>3</v>
      </c>
      <c r="E2315" s="3">
        <v>4</v>
      </c>
    </row>
    <row r="2316" spans="1:5" x14ac:dyDescent="0.25">
      <c r="A2316">
        <v>2414</v>
      </c>
      <c r="B2316" s="4">
        <v>1</v>
      </c>
      <c r="D2316" s="5">
        <v>3</v>
      </c>
      <c r="E2316" s="3">
        <v>4</v>
      </c>
    </row>
    <row r="2317" spans="1:5" x14ac:dyDescent="0.25">
      <c r="A2317">
        <v>2415</v>
      </c>
      <c r="B2317" s="4">
        <v>1</v>
      </c>
      <c r="D2317" s="5">
        <v>3</v>
      </c>
    </row>
    <row r="2318" spans="1:5" x14ac:dyDescent="0.25">
      <c r="A2318">
        <v>2416</v>
      </c>
      <c r="B2318" s="4">
        <v>1</v>
      </c>
      <c r="C2318" s="2">
        <v>2</v>
      </c>
      <c r="D2318" s="5">
        <v>3</v>
      </c>
    </row>
    <row r="2319" spans="1:5" x14ac:dyDescent="0.25">
      <c r="A2319">
        <v>2417</v>
      </c>
      <c r="B2319" s="4">
        <v>1</v>
      </c>
      <c r="C2319" s="2">
        <v>2</v>
      </c>
      <c r="D2319" s="5">
        <v>3</v>
      </c>
    </row>
    <row r="2320" spans="1:5" x14ac:dyDescent="0.25">
      <c r="A2320">
        <v>2418</v>
      </c>
      <c r="C2320" s="2">
        <v>2</v>
      </c>
      <c r="D2320" s="5">
        <v>3</v>
      </c>
    </row>
    <row r="2321" spans="1:5" x14ac:dyDescent="0.25">
      <c r="A2321">
        <v>2419</v>
      </c>
      <c r="C2321" s="2">
        <v>2</v>
      </c>
      <c r="D2321" s="5">
        <v>3</v>
      </c>
    </row>
    <row r="2322" spans="1:5" x14ac:dyDescent="0.25">
      <c r="A2322">
        <v>2420</v>
      </c>
      <c r="C2322" s="2">
        <v>2</v>
      </c>
      <c r="D2322" s="5">
        <v>3</v>
      </c>
    </row>
    <row r="2323" spans="1:5" x14ac:dyDescent="0.25">
      <c r="A2323">
        <v>2421</v>
      </c>
      <c r="C2323" s="2">
        <v>2</v>
      </c>
      <c r="D2323" s="5">
        <v>3</v>
      </c>
    </row>
    <row r="2324" spans="1:5" x14ac:dyDescent="0.25">
      <c r="A2324">
        <v>2422</v>
      </c>
      <c r="C2324" s="2">
        <v>2</v>
      </c>
      <c r="D2324" s="5">
        <v>3</v>
      </c>
    </row>
    <row r="2325" spans="1:5" x14ac:dyDescent="0.25">
      <c r="A2325">
        <v>2423</v>
      </c>
      <c r="C2325" s="2">
        <v>2</v>
      </c>
      <c r="D2325" s="5">
        <v>3</v>
      </c>
    </row>
    <row r="2326" spans="1:5" x14ac:dyDescent="0.25">
      <c r="A2326">
        <v>2424</v>
      </c>
      <c r="C2326" s="2">
        <v>2</v>
      </c>
      <c r="D2326" s="5">
        <v>3</v>
      </c>
    </row>
    <row r="2327" spans="1:5" x14ac:dyDescent="0.25">
      <c r="A2327">
        <v>2425</v>
      </c>
      <c r="C2327" s="2">
        <v>2</v>
      </c>
      <c r="D2327" s="5">
        <v>3</v>
      </c>
    </row>
    <row r="2328" spans="1:5" x14ac:dyDescent="0.25">
      <c r="A2328">
        <v>2426</v>
      </c>
      <c r="C2328" s="2">
        <v>2</v>
      </c>
      <c r="D2328" s="5">
        <v>3</v>
      </c>
    </row>
    <row r="2329" spans="1:5" x14ac:dyDescent="0.25">
      <c r="A2329">
        <v>2427</v>
      </c>
      <c r="C2329" s="2">
        <v>2</v>
      </c>
      <c r="D2329" s="5">
        <v>3</v>
      </c>
    </row>
    <row r="2330" spans="1:5" x14ac:dyDescent="0.25">
      <c r="A2330">
        <v>2428</v>
      </c>
      <c r="B2330" s="4">
        <v>1</v>
      </c>
      <c r="C2330" s="2">
        <v>2</v>
      </c>
      <c r="D2330" s="5">
        <v>3</v>
      </c>
    </row>
    <row r="2331" spans="1:5" x14ac:dyDescent="0.25">
      <c r="A2331">
        <v>2429</v>
      </c>
      <c r="B2331" s="4">
        <v>1</v>
      </c>
      <c r="C2331" s="2">
        <v>2</v>
      </c>
      <c r="E2331" s="3">
        <v>4</v>
      </c>
    </row>
    <row r="2332" spans="1:5" x14ac:dyDescent="0.25">
      <c r="A2332">
        <v>2430</v>
      </c>
      <c r="B2332" s="4">
        <v>1</v>
      </c>
      <c r="C2332" s="2">
        <v>2</v>
      </c>
      <c r="E2332" s="3">
        <v>4</v>
      </c>
    </row>
    <row r="2333" spans="1:5" x14ac:dyDescent="0.25">
      <c r="A2333">
        <v>2431</v>
      </c>
      <c r="B2333" s="4">
        <v>1</v>
      </c>
      <c r="E2333" s="3">
        <v>4</v>
      </c>
    </row>
    <row r="2334" spans="1:5" x14ac:dyDescent="0.25">
      <c r="A2334">
        <v>2432</v>
      </c>
      <c r="B2334" s="4">
        <v>1</v>
      </c>
      <c r="E2334" s="3">
        <v>4</v>
      </c>
    </row>
    <row r="2335" spans="1:5" x14ac:dyDescent="0.25">
      <c r="A2335">
        <v>2433</v>
      </c>
      <c r="B2335" s="4">
        <v>1</v>
      </c>
      <c r="E2335" s="3">
        <v>4</v>
      </c>
    </row>
    <row r="2336" spans="1:5" x14ac:dyDescent="0.25">
      <c r="A2336">
        <v>2434</v>
      </c>
      <c r="B2336" s="4">
        <v>1</v>
      </c>
      <c r="E2336" s="3">
        <v>4</v>
      </c>
    </row>
    <row r="2337" spans="1:5" x14ac:dyDescent="0.25">
      <c r="A2337">
        <v>2435</v>
      </c>
      <c r="B2337" s="4">
        <v>1</v>
      </c>
      <c r="E2337" s="3">
        <v>4</v>
      </c>
    </row>
    <row r="2338" spans="1:5" x14ac:dyDescent="0.25">
      <c r="A2338">
        <v>2436</v>
      </c>
      <c r="B2338" s="4">
        <v>1</v>
      </c>
      <c r="E2338" s="3">
        <v>4</v>
      </c>
    </row>
    <row r="2339" spans="1:5" x14ac:dyDescent="0.25">
      <c r="A2339">
        <v>2437</v>
      </c>
      <c r="B2339" s="4">
        <v>1</v>
      </c>
      <c r="E2339" s="3">
        <v>4</v>
      </c>
    </row>
    <row r="2340" spans="1:5" x14ac:dyDescent="0.25">
      <c r="A2340">
        <v>2438</v>
      </c>
      <c r="B2340" s="4">
        <v>1</v>
      </c>
      <c r="E2340" s="3">
        <v>4</v>
      </c>
    </row>
    <row r="2341" spans="1:5" x14ac:dyDescent="0.25">
      <c r="A2341">
        <v>2439</v>
      </c>
      <c r="B2341" s="4">
        <v>1</v>
      </c>
      <c r="E2341" s="3">
        <v>4</v>
      </c>
    </row>
    <row r="2342" spans="1:5" x14ac:dyDescent="0.25">
      <c r="A2342">
        <v>2440</v>
      </c>
      <c r="B2342" s="4">
        <v>1</v>
      </c>
      <c r="E2342" s="3">
        <v>4</v>
      </c>
    </row>
    <row r="2343" spans="1:5" x14ac:dyDescent="0.25">
      <c r="A2343">
        <v>2441</v>
      </c>
      <c r="B2343" s="4">
        <v>1</v>
      </c>
      <c r="C2343" s="2">
        <v>2</v>
      </c>
      <c r="E2343" s="3">
        <v>4</v>
      </c>
    </row>
    <row r="2344" spans="1:5" x14ac:dyDescent="0.25">
      <c r="A2344">
        <v>2442</v>
      </c>
      <c r="B2344" s="4">
        <v>1</v>
      </c>
      <c r="C2344" s="2">
        <v>2</v>
      </c>
      <c r="D2344" s="5">
        <v>3</v>
      </c>
      <c r="E2344" s="3">
        <v>4</v>
      </c>
    </row>
    <row r="2345" spans="1:5" x14ac:dyDescent="0.25">
      <c r="A2345">
        <v>2443</v>
      </c>
      <c r="C2345" s="2">
        <v>2</v>
      </c>
      <c r="D2345" s="5">
        <v>3</v>
      </c>
    </row>
    <row r="2346" spans="1:5" x14ac:dyDescent="0.25">
      <c r="A2346">
        <v>2444</v>
      </c>
      <c r="C2346" s="2">
        <v>2</v>
      </c>
      <c r="D2346" s="5">
        <v>3</v>
      </c>
    </row>
    <row r="2347" spans="1:5" x14ac:dyDescent="0.25">
      <c r="A2347">
        <v>2445</v>
      </c>
      <c r="C2347" s="2">
        <v>2</v>
      </c>
      <c r="D2347" s="5">
        <v>3</v>
      </c>
    </row>
    <row r="2348" spans="1:5" x14ac:dyDescent="0.25">
      <c r="A2348">
        <v>2446</v>
      </c>
      <c r="C2348" s="2">
        <v>2</v>
      </c>
      <c r="D2348" s="5">
        <v>3</v>
      </c>
    </row>
    <row r="2349" spans="1:5" x14ac:dyDescent="0.25">
      <c r="A2349">
        <v>2447</v>
      </c>
      <c r="C2349" s="2">
        <v>2</v>
      </c>
      <c r="D2349" s="5">
        <v>3</v>
      </c>
    </row>
    <row r="2350" spans="1:5" x14ac:dyDescent="0.25">
      <c r="A2350">
        <v>2448</v>
      </c>
      <c r="C2350" s="2">
        <v>2</v>
      </c>
      <c r="D2350" s="5">
        <v>3</v>
      </c>
    </row>
    <row r="2351" spans="1:5" x14ac:dyDescent="0.25">
      <c r="A2351">
        <v>2449</v>
      </c>
      <c r="C2351" s="2">
        <v>2</v>
      </c>
      <c r="D2351" s="5">
        <v>3</v>
      </c>
    </row>
    <row r="2352" spans="1:5" x14ac:dyDescent="0.25">
      <c r="A2352">
        <v>2450</v>
      </c>
      <c r="C2352" s="2">
        <v>2</v>
      </c>
      <c r="D2352" s="5">
        <v>3</v>
      </c>
    </row>
    <row r="2353" spans="1:5" x14ac:dyDescent="0.25">
      <c r="A2353">
        <v>2451</v>
      </c>
      <c r="C2353" s="2">
        <v>2</v>
      </c>
      <c r="D2353" s="5">
        <v>3</v>
      </c>
    </row>
    <row r="2354" spans="1:5" x14ac:dyDescent="0.25">
      <c r="A2354">
        <v>2452</v>
      </c>
      <c r="C2354" s="2">
        <v>2</v>
      </c>
      <c r="D2354" s="5">
        <v>3</v>
      </c>
    </row>
    <row r="2355" spans="1:5" x14ac:dyDescent="0.25">
      <c r="A2355">
        <v>2453</v>
      </c>
      <c r="B2355" s="4">
        <v>1</v>
      </c>
      <c r="C2355" s="2">
        <v>2</v>
      </c>
      <c r="D2355" s="5">
        <v>3</v>
      </c>
    </row>
    <row r="2356" spans="1:5" x14ac:dyDescent="0.25">
      <c r="A2356">
        <v>2454</v>
      </c>
      <c r="B2356" s="4">
        <v>1</v>
      </c>
      <c r="C2356" s="2">
        <v>2</v>
      </c>
      <c r="D2356" s="5">
        <v>3</v>
      </c>
    </row>
    <row r="2357" spans="1:5" x14ac:dyDescent="0.25">
      <c r="A2357">
        <v>2455</v>
      </c>
      <c r="B2357" s="4">
        <v>1</v>
      </c>
      <c r="C2357" s="2">
        <v>2</v>
      </c>
      <c r="D2357" s="5">
        <v>3</v>
      </c>
      <c r="E2357" s="3">
        <v>4</v>
      </c>
    </row>
    <row r="2358" spans="1:5" x14ac:dyDescent="0.25">
      <c r="A2358">
        <v>2456</v>
      </c>
      <c r="B2358" s="4">
        <v>1</v>
      </c>
      <c r="E2358" s="3">
        <v>4</v>
      </c>
    </row>
    <row r="2359" spans="1:5" x14ac:dyDescent="0.25">
      <c r="A2359">
        <v>2457</v>
      </c>
      <c r="B2359" s="4">
        <v>1</v>
      </c>
      <c r="E2359" s="3">
        <v>4</v>
      </c>
    </row>
    <row r="2360" spans="1:5" x14ac:dyDescent="0.25">
      <c r="A2360">
        <v>2458</v>
      </c>
      <c r="B2360" s="4">
        <v>1</v>
      </c>
      <c r="E2360" s="3">
        <v>4</v>
      </c>
    </row>
    <row r="2361" spans="1:5" x14ac:dyDescent="0.25">
      <c r="A2361">
        <v>2459</v>
      </c>
      <c r="B2361" s="4">
        <v>1</v>
      </c>
      <c r="E2361" s="3">
        <v>4</v>
      </c>
    </row>
    <row r="2362" spans="1:5" x14ac:dyDescent="0.25">
      <c r="A2362">
        <v>2460</v>
      </c>
      <c r="B2362" s="4">
        <v>1</v>
      </c>
      <c r="E2362" s="3">
        <v>4</v>
      </c>
    </row>
    <row r="2363" spans="1:5" x14ac:dyDescent="0.25">
      <c r="A2363">
        <v>2461</v>
      </c>
      <c r="B2363" s="4">
        <v>1</v>
      </c>
      <c r="E2363" s="3">
        <v>4</v>
      </c>
    </row>
    <row r="2364" spans="1:5" x14ac:dyDescent="0.25">
      <c r="A2364">
        <v>2462</v>
      </c>
      <c r="B2364" s="4">
        <v>1</v>
      </c>
      <c r="E2364" s="3">
        <v>4</v>
      </c>
    </row>
    <row r="2365" spans="1:5" x14ac:dyDescent="0.25">
      <c r="A2365">
        <v>2463</v>
      </c>
      <c r="B2365" s="4">
        <v>1</v>
      </c>
      <c r="E2365" s="3">
        <v>4</v>
      </c>
    </row>
    <row r="2366" spans="1:5" x14ac:dyDescent="0.25">
      <c r="A2366">
        <v>2464</v>
      </c>
      <c r="B2366" s="4">
        <v>1</v>
      </c>
      <c r="E2366" s="3">
        <v>4</v>
      </c>
    </row>
    <row r="2367" spans="1:5" x14ac:dyDescent="0.25">
      <c r="A2367">
        <v>2465</v>
      </c>
      <c r="B2367" s="4">
        <v>1</v>
      </c>
      <c r="E2367" s="3">
        <v>4</v>
      </c>
    </row>
    <row r="2368" spans="1:5" x14ac:dyDescent="0.25">
      <c r="A2368">
        <v>2466</v>
      </c>
      <c r="B2368" s="4">
        <v>1</v>
      </c>
      <c r="C2368" s="2">
        <v>2</v>
      </c>
      <c r="E2368" s="3">
        <v>4</v>
      </c>
    </row>
    <row r="2369" spans="1:8" x14ac:dyDescent="0.25">
      <c r="A2369">
        <v>2467</v>
      </c>
      <c r="C2369" s="2">
        <v>2</v>
      </c>
      <c r="E2369" s="3">
        <v>4</v>
      </c>
    </row>
    <row r="2370" spans="1:8" x14ac:dyDescent="0.25">
      <c r="A2370">
        <v>2468</v>
      </c>
      <c r="C2370" s="2">
        <v>2</v>
      </c>
      <c r="E2370" s="3">
        <v>4</v>
      </c>
    </row>
    <row r="2371" spans="1:8" x14ac:dyDescent="0.25">
      <c r="A2371">
        <v>2469</v>
      </c>
      <c r="C2371" s="2">
        <v>2</v>
      </c>
      <c r="D2371" s="5">
        <v>3</v>
      </c>
    </row>
    <row r="2372" spans="1:8" x14ac:dyDescent="0.25">
      <c r="A2372">
        <v>2470</v>
      </c>
      <c r="C2372" s="2">
        <v>2</v>
      </c>
      <c r="D2372" s="5">
        <v>3</v>
      </c>
    </row>
    <row r="2373" spans="1:8" x14ac:dyDescent="0.25">
      <c r="A2373">
        <v>2471</v>
      </c>
      <c r="C2373" s="2">
        <v>2</v>
      </c>
      <c r="D2373" s="5">
        <v>3</v>
      </c>
    </row>
    <row r="2374" spans="1:8" x14ac:dyDescent="0.25">
      <c r="A2374">
        <v>2472</v>
      </c>
      <c r="C2374" s="2">
        <v>2</v>
      </c>
      <c r="D2374" s="5">
        <v>3</v>
      </c>
    </row>
    <row r="2375" spans="1:8" x14ac:dyDescent="0.25">
      <c r="A2375">
        <v>2473</v>
      </c>
      <c r="C2375" s="2">
        <v>2</v>
      </c>
      <c r="D2375" s="5">
        <v>3</v>
      </c>
    </row>
    <row r="2376" spans="1:8" x14ac:dyDescent="0.25">
      <c r="A2376">
        <v>2474</v>
      </c>
      <c r="C2376" s="2">
        <v>2</v>
      </c>
      <c r="D2376" s="5">
        <v>3</v>
      </c>
    </row>
    <row r="2377" spans="1:8" x14ac:dyDescent="0.25">
      <c r="A2377">
        <v>2475</v>
      </c>
      <c r="C2377" s="2">
        <v>2</v>
      </c>
      <c r="D2377" s="5">
        <v>3</v>
      </c>
    </row>
    <row r="2378" spans="1:8" x14ac:dyDescent="0.25">
      <c r="A2378">
        <v>2476</v>
      </c>
      <c r="C2378" s="2">
        <v>2</v>
      </c>
      <c r="D2378" s="5">
        <v>3</v>
      </c>
    </row>
    <row r="2379" spans="1:8" x14ac:dyDescent="0.25">
      <c r="A2379">
        <v>2477</v>
      </c>
      <c r="C2379" s="2">
        <v>2</v>
      </c>
      <c r="D2379" s="5">
        <v>3</v>
      </c>
    </row>
    <row r="2380" spans="1:8" x14ac:dyDescent="0.25">
      <c r="A2380">
        <v>2478</v>
      </c>
      <c r="C2380" s="2">
        <v>2</v>
      </c>
      <c r="D2380" s="5">
        <v>3</v>
      </c>
    </row>
    <row r="2381" spans="1:8" x14ac:dyDescent="0.25">
      <c r="A2381">
        <v>2479</v>
      </c>
      <c r="C2381" s="2">
        <v>2</v>
      </c>
      <c r="D2381" s="5">
        <v>3</v>
      </c>
    </row>
    <row r="2382" spans="1:8" x14ac:dyDescent="0.25">
      <c r="A2382">
        <v>2480</v>
      </c>
      <c r="C2382" s="2">
        <v>2</v>
      </c>
      <c r="D2382" s="5">
        <v>3</v>
      </c>
      <c r="H2382" s="3" t="s">
        <v>233</v>
      </c>
    </row>
    <row r="2383" spans="1:8" x14ac:dyDescent="0.25">
      <c r="A2383">
        <v>2481</v>
      </c>
      <c r="B2383" s="4">
        <v>1</v>
      </c>
      <c r="D2383" s="5">
        <v>3</v>
      </c>
      <c r="H2383" s="3" t="s">
        <v>233</v>
      </c>
    </row>
    <row r="2384" spans="1:8" x14ac:dyDescent="0.25">
      <c r="A2384">
        <v>2482</v>
      </c>
      <c r="B2384" s="4">
        <v>1</v>
      </c>
      <c r="H2384" s="3" t="s">
        <v>233</v>
      </c>
    </row>
    <row r="2385" spans="1:8" x14ac:dyDescent="0.25">
      <c r="A2385">
        <v>2483</v>
      </c>
      <c r="B2385" s="4">
        <v>1</v>
      </c>
      <c r="H2385" s="3" t="s">
        <v>233</v>
      </c>
    </row>
    <row r="2386" spans="1:8" x14ac:dyDescent="0.25">
      <c r="A2386">
        <v>2484</v>
      </c>
      <c r="B2386" s="4">
        <v>1</v>
      </c>
      <c r="H2386" s="3" t="s">
        <v>233</v>
      </c>
    </row>
    <row r="2387" spans="1:8" x14ac:dyDescent="0.25">
      <c r="A2387">
        <v>2485</v>
      </c>
      <c r="B2387" s="4">
        <v>1</v>
      </c>
      <c r="H2387" s="3" t="s">
        <v>233</v>
      </c>
    </row>
    <row r="2388" spans="1:8" x14ac:dyDescent="0.25">
      <c r="A2388">
        <v>2486</v>
      </c>
      <c r="B2388" s="4">
        <v>1</v>
      </c>
      <c r="H2388" s="3" t="s">
        <v>233</v>
      </c>
    </row>
    <row r="2389" spans="1:8" x14ac:dyDescent="0.25">
      <c r="A2389">
        <v>2487</v>
      </c>
      <c r="B2389" s="4">
        <v>1</v>
      </c>
      <c r="H2389" s="3" t="s">
        <v>233</v>
      </c>
    </row>
    <row r="2390" spans="1:8" x14ac:dyDescent="0.25">
      <c r="A2390">
        <v>2488</v>
      </c>
      <c r="B2390" s="4">
        <v>1</v>
      </c>
      <c r="H2390" s="3" t="s">
        <v>233</v>
      </c>
    </row>
    <row r="2391" spans="1:8" x14ac:dyDescent="0.25">
      <c r="A2391">
        <v>2489</v>
      </c>
      <c r="B2391" s="4">
        <v>1</v>
      </c>
      <c r="H2391" s="3" t="s">
        <v>233</v>
      </c>
    </row>
    <row r="2392" spans="1:8" x14ac:dyDescent="0.25">
      <c r="A2392">
        <v>2490</v>
      </c>
      <c r="B2392" s="4">
        <v>1</v>
      </c>
      <c r="C2392" s="2">
        <v>2</v>
      </c>
      <c r="H2392" s="3" t="s">
        <v>233</v>
      </c>
    </row>
    <row r="2393" spans="1:8" x14ac:dyDescent="0.25">
      <c r="A2393">
        <v>2491</v>
      </c>
      <c r="B2393" s="4">
        <v>1</v>
      </c>
      <c r="C2393" s="2">
        <v>2</v>
      </c>
      <c r="H2393" s="3" t="s">
        <v>233</v>
      </c>
    </row>
    <row r="2394" spans="1:8" x14ac:dyDescent="0.25">
      <c r="A2394">
        <v>2492</v>
      </c>
      <c r="B2394" s="4">
        <v>1</v>
      </c>
      <c r="C2394" s="2">
        <v>2</v>
      </c>
      <c r="D2394" s="5">
        <v>3</v>
      </c>
      <c r="H2394" s="3" t="s">
        <v>233</v>
      </c>
    </row>
    <row r="2395" spans="1:8" x14ac:dyDescent="0.25">
      <c r="A2395">
        <v>2493</v>
      </c>
      <c r="B2395" s="4">
        <v>1</v>
      </c>
      <c r="C2395" s="2">
        <v>2</v>
      </c>
      <c r="D2395" s="5">
        <v>3</v>
      </c>
      <c r="H2395" s="3" t="s">
        <v>233</v>
      </c>
    </row>
    <row r="2396" spans="1:8" x14ac:dyDescent="0.25">
      <c r="A2396">
        <v>2494</v>
      </c>
      <c r="C2396" s="2">
        <v>2</v>
      </c>
      <c r="D2396" s="5">
        <v>3</v>
      </c>
    </row>
    <row r="2397" spans="1:8" x14ac:dyDescent="0.25">
      <c r="A2397">
        <v>2495</v>
      </c>
      <c r="C2397" s="2">
        <v>2</v>
      </c>
      <c r="D2397" s="5">
        <v>3</v>
      </c>
    </row>
    <row r="2398" spans="1:8" x14ac:dyDescent="0.25">
      <c r="A2398">
        <v>2496</v>
      </c>
      <c r="C2398" s="2">
        <v>2</v>
      </c>
      <c r="D2398" s="5">
        <v>3</v>
      </c>
    </row>
    <row r="2399" spans="1:8" x14ac:dyDescent="0.25">
      <c r="A2399">
        <v>2497</v>
      </c>
      <c r="C2399" s="2">
        <v>2</v>
      </c>
      <c r="D2399" s="5">
        <v>3</v>
      </c>
    </row>
    <row r="2400" spans="1:8" x14ac:dyDescent="0.25">
      <c r="A2400">
        <v>2498</v>
      </c>
      <c r="C2400" s="2">
        <v>2</v>
      </c>
      <c r="D2400" s="5">
        <v>3</v>
      </c>
    </row>
    <row r="2401" spans="1:5" x14ac:dyDescent="0.25">
      <c r="A2401">
        <v>2499</v>
      </c>
      <c r="C2401" s="2">
        <v>2</v>
      </c>
      <c r="D2401" s="5">
        <v>3</v>
      </c>
    </row>
    <row r="2402" spans="1:5" x14ac:dyDescent="0.25">
      <c r="A2402">
        <v>2500</v>
      </c>
      <c r="C2402" s="2">
        <v>2</v>
      </c>
      <c r="D2402" s="5">
        <v>3</v>
      </c>
    </row>
    <row r="2403" spans="1:5" x14ac:dyDescent="0.25">
      <c r="A2403">
        <v>2501</v>
      </c>
      <c r="C2403" s="2">
        <v>2</v>
      </c>
      <c r="D2403" s="5">
        <v>3</v>
      </c>
    </row>
    <row r="2404" spans="1:5" x14ac:dyDescent="0.25">
      <c r="A2404">
        <v>2502</v>
      </c>
      <c r="C2404" s="2">
        <v>2</v>
      </c>
      <c r="D2404" s="5">
        <v>3</v>
      </c>
    </row>
    <row r="2405" spans="1:5" x14ac:dyDescent="0.25">
      <c r="A2405">
        <v>2503</v>
      </c>
      <c r="C2405" s="2">
        <v>2</v>
      </c>
      <c r="D2405" s="5">
        <v>3</v>
      </c>
    </row>
    <row r="2406" spans="1:5" x14ac:dyDescent="0.25">
      <c r="A2406">
        <v>2504</v>
      </c>
      <c r="B2406" s="4">
        <v>1</v>
      </c>
      <c r="C2406" s="2">
        <v>2</v>
      </c>
      <c r="D2406" s="5">
        <v>3</v>
      </c>
    </row>
    <row r="2407" spans="1:5" x14ac:dyDescent="0.25">
      <c r="A2407">
        <v>2505</v>
      </c>
      <c r="B2407" s="4">
        <v>1</v>
      </c>
      <c r="C2407" s="2">
        <v>2</v>
      </c>
      <c r="D2407" s="5">
        <v>3</v>
      </c>
    </row>
    <row r="2408" spans="1:5" x14ac:dyDescent="0.25">
      <c r="A2408">
        <v>2506</v>
      </c>
      <c r="B2408" s="4">
        <v>1</v>
      </c>
      <c r="D2408" s="5">
        <v>3</v>
      </c>
    </row>
    <row r="2409" spans="1:5" x14ac:dyDescent="0.25">
      <c r="A2409">
        <v>2507</v>
      </c>
      <c r="B2409" s="4">
        <v>1</v>
      </c>
      <c r="D2409" s="5">
        <v>3</v>
      </c>
      <c r="E2409" s="3">
        <v>4</v>
      </c>
    </row>
    <row r="2410" spans="1:5" x14ac:dyDescent="0.25">
      <c r="A2410">
        <v>2508</v>
      </c>
      <c r="B2410" s="4">
        <v>1</v>
      </c>
      <c r="D2410" s="5">
        <v>3</v>
      </c>
      <c r="E2410" s="3">
        <v>4</v>
      </c>
    </row>
    <row r="2411" spans="1:5" x14ac:dyDescent="0.25">
      <c r="A2411">
        <v>2509</v>
      </c>
      <c r="B2411" s="4">
        <v>1</v>
      </c>
      <c r="E2411" s="3">
        <v>4</v>
      </c>
    </row>
    <row r="2412" spans="1:5" x14ac:dyDescent="0.25">
      <c r="A2412">
        <v>2510</v>
      </c>
      <c r="B2412" s="4">
        <v>1</v>
      </c>
      <c r="E2412" s="3">
        <v>4</v>
      </c>
    </row>
    <row r="2413" spans="1:5" x14ac:dyDescent="0.25">
      <c r="A2413">
        <v>2511</v>
      </c>
      <c r="B2413" s="4">
        <v>1</v>
      </c>
      <c r="E2413" s="3">
        <v>4</v>
      </c>
    </row>
    <row r="2414" spans="1:5" x14ac:dyDescent="0.25">
      <c r="A2414">
        <v>2512</v>
      </c>
      <c r="B2414" s="4">
        <v>1</v>
      </c>
      <c r="E2414" s="3">
        <v>4</v>
      </c>
    </row>
    <row r="2415" spans="1:5" x14ac:dyDescent="0.25">
      <c r="A2415">
        <v>2513</v>
      </c>
      <c r="B2415" s="4">
        <v>1</v>
      </c>
      <c r="E2415" s="3">
        <v>4</v>
      </c>
    </row>
    <row r="2416" spans="1:5" x14ac:dyDescent="0.25">
      <c r="A2416">
        <v>2514</v>
      </c>
      <c r="B2416" s="4">
        <v>1</v>
      </c>
      <c r="E2416" s="3">
        <v>4</v>
      </c>
    </row>
    <row r="2417" spans="1:5" x14ac:dyDescent="0.25">
      <c r="A2417">
        <v>2515</v>
      </c>
      <c r="B2417" s="4">
        <v>1</v>
      </c>
      <c r="E2417" s="3">
        <v>4</v>
      </c>
    </row>
    <row r="2418" spans="1:5" x14ac:dyDescent="0.25">
      <c r="A2418">
        <v>2516</v>
      </c>
      <c r="B2418" s="4">
        <v>1</v>
      </c>
      <c r="E2418" s="3">
        <v>4</v>
      </c>
    </row>
    <row r="2419" spans="1:5" x14ac:dyDescent="0.25">
      <c r="A2419">
        <v>2517</v>
      </c>
      <c r="B2419" s="4">
        <v>1</v>
      </c>
      <c r="E2419" s="3">
        <v>4</v>
      </c>
    </row>
    <row r="2420" spans="1:5" x14ac:dyDescent="0.25">
      <c r="A2420">
        <v>2518</v>
      </c>
      <c r="B2420" s="4">
        <v>1</v>
      </c>
      <c r="E2420" s="3">
        <v>4</v>
      </c>
    </row>
    <row r="2421" spans="1:5" x14ac:dyDescent="0.25">
      <c r="A2421">
        <v>2519</v>
      </c>
      <c r="C2421" s="2">
        <v>2</v>
      </c>
      <c r="D2421" s="5">
        <v>3</v>
      </c>
      <c r="E2421" s="3">
        <v>4</v>
      </c>
    </row>
    <row r="2422" spans="1:5" x14ac:dyDescent="0.25">
      <c r="A2422">
        <v>2520</v>
      </c>
      <c r="C2422" s="2">
        <v>2</v>
      </c>
      <c r="D2422" s="5">
        <v>3</v>
      </c>
      <c r="E2422" s="3">
        <v>4</v>
      </c>
    </row>
    <row r="2423" spans="1:5" x14ac:dyDescent="0.25">
      <c r="A2423">
        <v>2521</v>
      </c>
      <c r="C2423" s="2">
        <v>2</v>
      </c>
      <c r="D2423" s="5">
        <v>3</v>
      </c>
      <c r="E2423" s="3">
        <v>4</v>
      </c>
    </row>
    <row r="2424" spans="1:5" x14ac:dyDescent="0.25">
      <c r="A2424">
        <v>2522</v>
      </c>
      <c r="C2424" s="2">
        <v>2</v>
      </c>
      <c r="D2424" s="5">
        <v>3</v>
      </c>
    </row>
    <row r="2425" spans="1:5" x14ac:dyDescent="0.25">
      <c r="A2425">
        <v>2523</v>
      </c>
      <c r="C2425" s="2">
        <v>2</v>
      </c>
      <c r="D2425" s="5">
        <v>3</v>
      </c>
    </row>
    <row r="2426" spans="1:5" x14ac:dyDescent="0.25">
      <c r="A2426">
        <v>2524</v>
      </c>
      <c r="C2426" s="2">
        <v>2</v>
      </c>
      <c r="D2426" s="5">
        <v>3</v>
      </c>
    </row>
    <row r="2427" spans="1:5" x14ac:dyDescent="0.25">
      <c r="A2427">
        <v>2525</v>
      </c>
      <c r="C2427" s="2">
        <v>2</v>
      </c>
      <c r="D2427" s="5">
        <v>3</v>
      </c>
    </row>
    <row r="2428" spans="1:5" x14ac:dyDescent="0.25">
      <c r="A2428">
        <v>2526</v>
      </c>
      <c r="C2428" s="2">
        <v>2</v>
      </c>
      <c r="D2428" s="5">
        <v>3</v>
      </c>
    </row>
    <row r="2429" spans="1:5" x14ac:dyDescent="0.25">
      <c r="A2429">
        <v>2527</v>
      </c>
      <c r="C2429" s="2">
        <v>2</v>
      </c>
      <c r="D2429" s="5">
        <v>3</v>
      </c>
    </row>
    <row r="2430" spans="1:5" x14ac:dyDescent="0.25">
      <c r="A2430">
        <v>2528</v>
      </c>
      <c r="C2430" s="2">
        <v>2</v>
      </c>
      <c r="D2430" s="5">
        <v>3</v>
      </c>
    </row>
    <row r="2431" spans="1:5" x14ac:dyDescent="0.25">
      <c r="A2431">
        <v>2529</v>
      </c>
      <c r="C2431" s="2">
        <v>2</v>
      </c>
      <c r="D2431" s="5">
        <v>3</v>
      </c>
    </row>
    <row r="2432" spans="1:5" x14ac:dyDescent="0.25">
      <c r="A2432">
        <v>2530</v>
      </c>
      <c r="B2432" s="4">
        <v>1</v>
      </c>
      <c r="C2432" s="2">
        <v>2</v>
      </c>
      <c r="D2432" s="5">
        <v>3</v>
      </c>
    </row>
    <row r="2433" spans="1:5" x14ac:dyDescent="0.25">
      <c r="A2433">
        <v>2531</v>
      </c>
      <c r="B2433" s="4">
        <v>1</v>
      </c>
      <c r="C2433" s="2">
        <v>2</v>
      </c>
      <c r="D2433" s="5">
        <v>3</v>
      </c>
    </row>
    <row r="2434" spans="1:5" x14ac:dyDescent="0.25">
      <c r="A2434">
        <v>2532</v>
      </c>
      <c r="B2434" s="4">
        <v>1</v>
      </c>
      <c r="C2434" s="2">
        <v>2</v>
      </c>
      <c r="D2434" s="5">
        <v>3</v>
      </c>
    </row>
    <row r="2435" spans="1:5" x14ac:dyDescent="0.25">
      <c r="A2435">
        <v>2533</v>
      </c>
      <c r="B2435" s="4">
        <v>1</v>
      </c>
      <c r="C2435" s="2">
        <v>2</v>
      </c>
      <c r="D2435" s="5">
        <v>3</v>
      </c>
    </row>
    <row r="2436" spans="1:5" x14ac:dyDescent="0.25">
      <c r="A2436">
        <v>2534</v>
      </c>
      <c r="B2436" s="4">
        <v>1</v>
      </c>
      <c r="D2436" s="5">
        <v>3</v>
      </c>
    </row>
    <row r="2437" spans="1:5" x14ac:dyDescent="0.25">
      <c r="A2437">
        <v>2535</v>
      </c>
      <c r="B2437" s="4">
        <v>1</v>
      </c>
      <c r="E2437" s="3">
        <v>4</v>
      </c>
    </row>
    <row r="2438" spans="1:5" x14ac:dyDescent="0.25">
      <c r="A2438">
        <v>2536</v>
      </c>
      <c r="B2438" s="4">
        <v>1</v>
      </c>
      <c r="E2438" s="3">
        <v>4</v>
      </c>
    </row>
    <row r="2439" spans="1:5" x14ac:dyDescent="0.25">
      <c r="A2439">
        <v>2537</v>
      </c>
      <c r="B2439" s="4">
        <v>1</v>
      </c>
      <c r="E2439" s="3">
        <v>4</v>
      </c>
    </row>
    <row r="2440" spans="1:5" x14ac:dyDescent="0.25">
      <c r="A2440">
        <v>2538</v>
      </c>
      <c r="B2440" s="4">
        <v>1</v>
      </c>
      <c r="E2440" s="3">
        <v>4</v>
      </c>
    </row>
    <row r="2441" spans="1:5" x14ac:dyDescent="0.25">
      <c r="A2441">
        <v>2539</v>
      </c>
      <c r="B2441" s="4">
        <v>1</v>
      </c>
      <c r="E2441" s="3">
        <v>4</v>
      </c>
    </row>
    <row r="2442" spans="1:5" x14ac:dyDescent="0.25">
      <c r="A2442">
        <v>2540</v>
      </c>
      <c r="B2442" s="4">
        <v>1</v>
      </c>
      <c r="E2442" s="3">
        <v>4</v>
      </c>
    </row>
    <row r="2443" spans="1:5" x14ac:dyDescent="0.25">
      <c r="A2443">
        <v>2541</v>
      </c>
      <c r="B2443" s="4">
        <v>1</v>
      </c>
      <c r="E2443" s="3">
        <v>4</v>
      </c>
    </row>
    <row r="2444" spans="1:5" x14ac:dyDescent="0.25">
      <c r="A2444">
        <v>2542</v>
      </c>
      <c r="B2444" s="4">
        <v>1</v>
      </c>
      <c r="E2444" s="3">
        <v>4</v>
      </c>
    </row>
    <row r="2445" spans="1:5" x14ac:dyDescent="0.25">
      <c r="A2445">
        <v>2543</v>
      </c>
      <c r="E2445" s="3">
        <v>4</v>
      </c>
    </row>
    <row r="2446" spans="1:5" x14ac:dyDescent="0.25">
      <c r="A2446">
        <v>2544</v>
      </c>
      <c r="C2446" s="2">
        <v>2</v>
      </c>
      <c r="E2446" s="3">
        <v>4</v>
      </c>
    </row>
    <row r="2447" spans="1:5" x14ac:dyDescent="0.25">
      <c r="A2447">
        <v>2545</v>
      </c>
      <c r="C2447" s="2">
        <v>2</v>
      </c>
      <c r="D2447" s="5">
        <v>3</v>
      </c>
      <c r="E2447" s="3">
        <v>4</v>
      </c>
    </row>
    <row r="2448" spans="1:5" x14ac:dyDescent="0.25">
      <c r="A2448">
        <v>2546</v>
      </c>
      <c r="C2448" s="2">
        <v>2</v>
      </c>
      <c r="D2448" s="5">
        <v>3</v>
      </c>
      <c r="E2448" s="3">
        <v>4</v>
      </c>
    </row>
    <row r="2449" spans="1:5" x14ac:dyDescent="0.25">
      <c r="A2449">
        <v>2547</v>
      </c>
      <c r="C2449" s="2">
        <v>2</v>
      </c>
      <c r="D2449" s="5">
        <v>3</v>
      </c>
      <c r="E2449" s="3">
        <v>4</v>
      </c>
    </row>
    <row r="2450" spans="1:5" x14ac:dyDescent="0.25">
      <c r="A2450">
        <v>2548</v>
      </c>
      <c r="C2450" s="2">
        <v>2</v>
      </c>
      <c r="D2450" s="5">
        <v>3</v>
      </c>
    </row>
    <row r="2451" spans="1:5" x14ac:dyDescent="0.25">
      <c r="A2451">
        <v>2549</v>
      </c>
      <c r="C2451" s="2">
        <v>2</v>
      </c>
      <c r="D2451" s="5">
        <v>3</v>
      </c>
    </row>
    <row r="2452" spans="1:5" x14ac:dyDescent="0.25">
      <c r="A2452">
        <v>2550</v>
      </c>
      <c r="C2452" s="2">
        <v>2</v>
      </c>
      <c r="D2452" s="5">
        <v>3</v>
      </c>
    </row>
    <row r="2453" spans="1:5" x14ac:dyDescent="0.25">
      <c r="A2453">
        <v>2551</v>
      </c>
      <c r="C2453" s="2">
        <v>2</v>
      </c>
      <c r="D2453" s="5">
        <v>3</v>
      </c>
    </row>
    <row r="2454" spans="1:5" x14ac:dyDescent="0.25">
      <c r="A2454">
        <v>2552</v>
      </c>
      <c r="C2454" s="2">
        <v>2</v>
      </c>
      <c r="D2454" s="5">
        <v>3</v>
      </c>
    </row>
    <row r="2455" spans="1:5" x14ac:dyDescent="0.25">
      <c r="A2455">
        <v>2553</v>
      </c>
      <c r="C2455" s="2">
        <v>2</v>
      </c>
      <c r="D2455" s="5">
        <v>3</v>
      </c>
    </row>
    <row r="2456" spans="1:5" x14ac:dyDescent="0.25">
      <c r="A2456">
        <v>2554</v>
      </c>
      <c r="C2456" s="2">
        <v>2</v>
      </c>
      <c r="D2456" s="5">
        <v>3</v>
      </c>
    </row>
    <row r="2457" spans="1:5" x14ac:dyDescent="0.25">
      <c r="A2457">
        <v>2555</v>
      </c>
      <c r="C2457" s="2">
        <v>2</v>
      </c>
      <c r="D2457" s="5">
        <v>3</v>
      </c>
    </row>
    <row r="2458" spans="1:5" x14ac:dyDescent="0.25">
      <c r="A2458">
        <v>2556</v>
      </c>
      <c r="B2458" s="4">
        <v>1</v>
      </c>
      <c r="C2458" s="2">
        <v>2</v>
      </c>
      <c r="D2458" s="5">
        <v>3</v>
      </c>
    </row>
    <row r="2459" spans="1:5" x14ac:dyDescent="0.25">
      <c r="A2459">
        <v>2557</v>
      </c>
      <c r="B2459" s="4">
        <v>1</v>
      </c>
      <c r="C2459" s="2">
        <v>2</v>
      </c>
      <c r="D2459" s="5">
        <v>3</v>
      </c>
    </row>
    <row r="2460" spans="1:5" x14ac:dyDescent="0.25">
      <c r="A2460">
        <v>2558</v>
      </c>
      <c r="B2460" s="4">
        <v>1</v>
      </c>
      <c r="D2460" s="5">
        <v>3</v>
      </c>
    </row>
    <row r="2461" spans="1:5" x14ac:dyDescent="0.25">
      <c r="A2461">
        <v>2559</v>
      </c>
      <c r="B2461" s="4">
        <v>1</v>
      </c>
    </row>
    <row r="2462" spans="1:5" x14ac:dyDescent="0.25">
      <c r="A2462">
        <v>2560</v>
      </c>
      <c r="B2462" s="4">
        <v>1</v>
      </c>
      <c r="E2462" s="3">
        <v>4</v>
      </c>
    </row>
    <row r="2463" spans="1:5" x14ac:dyDescent="0.25">
      <c r="A2463">
        <v>2561</v>
      </c>
      <c r="B2463" s="4">
        <v>1</v>
      </c>
      <c r="E2463" s="3">
        <v>4</v>
      </c>
    </row>
    <row r="2464" spans="1:5" x14ac:dyDescent="0.25">
      <c r="A2464">
        <v>2562</v>
      </c>
      <c r="B2464" s="4">
        <v>1</v>
      </c>
      <c r="E2464" s="3">
        <v>4</v>
      </c>
    </row>
    <row r="2465" spans="1:5" x14ac:dyDescent="0.25">
      <c r="A2465">
        <v>2563</v>
      </c>
      <c r="B2465" s="4">
        <v>1</v>
      </c>
      <c r="E2465" s="3">
        <v>4</v>
      </c>
    </row>
    <row r="2466" spans="1:5" x14ac:dyDescent="0.25">
      <c r="A2466">
        <v>2564</v>
      </c>
      <c r="B2466" s="4">
        <v>1</v>
      </c>
      <c r="E2466" s="3">
        <v>4</v>
      </c>
    </row>
    <row r="2467" spans="1:5" x14ac:dyDescent="0.25">
      <c r="A2467">
        <v>2565</v>
      </c>
      <c r="B2467" s="4">
        <v>1</v>
      </c>
      <c r="E2467" s="3">
        <v>4</v>
      </c>
    </row>
    <row r="2468" spans="1:5" x14ac:dyDescent="0.25">
      <c r="A2468">
        <v>2566</v>
      </c>
      <c r="B2468" s="4">
        <v>1</v>
      </c>
      <c r="E2468" s="3">
        <v>4</v>
      </c>
    </row>
    <row r="2469" spans="1:5" x14ac:dyDescent="0.25">
      <c r="A2469">
        <v>2567</v>
      </c>
      <c r="B2469" s="4">
        <v>1</v>
      </c>
      <c r="E2469" s="3">
        <v>4</v>
      </c>
    </row>
    <row r="2470" spans="1:5" x14ac:dyDescent="0.25">
      <c r="A2470">
        <v>2568</v>
      </c>
      <c r="B2470" s="4">
        <v>1</v>
      </c>
      <c r="C2470" s="2">
        <v>2</v>
      </c>
      <c r="E2470" s="3">
        <v>4</v>
      </c>
    </row>
    <row r="2471" spans="1:5" x14ac:dyDescent="0.25">
      <c r="A2471">
        <v>2569</v>
      </c>
      <c r="C2471" s="2">
        <v>2</v>
      </c>
      <c r="E2471" s="3">
        <v>4</v>
      </c>
    </row>
    <row r="2472" spans="1:5" x14ac:dyDescent="0.25">
      <c r="A2472">
        <v>2570</v>
      </c>
      <c r="C2472" s="2">
        <v>2</v>
      </c>
      <c r="E2472" s="3">
        <v>4</v>
      </c>
    </row>
    <row r="2473" spans="1:5" x14ac:dyDescent="0.25">
      <c r="A2473">
        <v>2571</v>
      </c>
      <c r="C2473" s="2">
        <v>2</v>
      </c>
      <c r="E2473" s="3">
        <v>4</v>
      </c>
    </row>
    <row r="2474" spans="1:5" x14ac:dyDescent="0.25">
      <c r="A2474">
        <v>2572</v>
      </c>
      <c r="C2474" s="2">
        <v>2</v>
      </c>
      <c r="D2474" s="5">
        <v>3</v>
      </c>
      <c r="E2474" s="3">
        <v>4</v>
      </c>
    </row>
    <row r="2475" spans="1:5" x14ac:dyDescent="0.25">
      <c r="A2475">
        <v>2573</v>
      </c>
      <c r="C2475" s="2">
        <v>2</v>
      </c>
      <c r="D2475" s="5">
        <v>3</v>
      </c>
    </row>
    <row r="2476" spans="1:5" x14ac:dyDescent="0.25">
      <c r="A2476">
        <v>2574</v>
      </c>
      <c r="C2476" s="2">
        <v>2</v>
      </c>
      <c r="D2476" s="5">
        <v>3</v>
      </c>
    </row>
    <row r="2477" spans="1:5" x14ac:dyDescent="0.25">
      <c r="A2477">
        <v>2575</v>
      </c>
      <c r="C2477" s="2">
        <v>2</v>
      </c>
      <c r="D2477" s="5">
        <v>3</v>
      </c>
    </row>
    <row r="2478" spans="1:5" x14ac:dyDescent="0.25">
      <c r="A2478">
        <v>2576</v>
      </c>
      <c r="C2478" s="2">
        <v>2</v>
      </c>
      <c r="D2478" s="5">
        <v>3</v>
      </c>
    </row>
    <row r="2479" spans="1:5" x14ac:dyDescent="0.25">
      <c r="A2479">
        <v>2577</v>
      </c>
      <c r="C2479" s="2">
        <v>2</v>
      </c>
      <c r="D2479" s="5">
        <v>3</v>
      </c>
    </row>
    <row r="2480" spans="1:5" x14ac:dyDescent="0.25">
      <c r="A2480">
        <v>2578</v>
      </c>
      <c r="C2480" s="2">
        <v>2</v>
      </c>
      <c r="D2480" s="5">
        <v>3</v>
      </c>
    </row>
    <row r="2481" spans="1:5" x14ac:dyDescent="0.25">
      <c r="A2481">
        <v>2579</v>
      </c>
      <c r="C2481" s="2">
        <v>2</v>
      </c>
      <c r="D2481" s="5">
        <v>3</v>
      </c>
    </row>
    <row r="2482" spans="1:5" x14ac:dyDescent="0.25">
      <c r="A2482">
        <v>2580</v>
      </c>
      <c r="C2482" s="2">
        <v>2</v>
      </c>
      <c r="D2482" s="5">
        <v>3</v>
      </c>
    </row>
    <row r="2483" spans="1:5" x14ac:dyDescent="0.25">
      <c r="A2483">
        <v>2581</v>
      </c>
      <c r="B2483" s="4">
        <v>1</v>
      </c>
      <c r="C2483" s="2">
        <v>2</v>
      </c>
      <c r="D2483" s="5">
        <v>3</v>
      </c>
    </row>
    <row r="2484" spans="1:5" x14ac:dyDescent="0.25">
      <c r="A2484">
        <v>2582</v>
      </c>
      <c r="B2484" s="4">
        <v>1</v>
      </c>
      <c r="C2484" s="2">
        <v>2</v>
      </c>
      <c r="D2484" s="5">
        <v>3</v>
      </c>
    </row>
    <row r="2485" spans="1:5" x14ac:dyDescent="0.25">
      <c r="A2485">
        <v>2583</v>
      </c>
      <c r="B2485" s="4">
        <v>1</v>
      </c>
      <c r="D2485" s="5">
        <v>3</v>
      </c>
      <c r="E2485" s="3">
        <v>4</v>
      </c>
    </row>
    <row r="2486" spans="1:5" x14ac:dyDescent="0.25">
      <c r="A2486">
        <v>2584</v>
      </c>
      <c r="B2486" s="4">
        <v>1</v>
      </c>
      <c r="D2486" s="5">
        <v>3</v>
      </c>
      <c r="E2486" s="3">
        <v>4</v>
      </c>
    </row>
    <row r="2487" spans="1:5" x14ac:dyDescent="0.25">
      <c r="A2487">
        <v>2585</v>
      </c>
      <c r="B2487" s="4">
        <v>1</v>
      </c>
      <c r="E2487" s="3">
        <v>4</v>
      </c>
    </row>
    <row r="2488" spans="1:5" x14ac:dyDescent="0.25">
      <c r="A2488">
        <v>2586</v>
      </c>
      <c r="B2488" s="4">
        <v>1</v>
      </c>
      <c r="E2488" s="3">
        <v>4</v>
      </c>
    </row>
    <row r="2489" spans="1:5" x14ac:dyDescent="0.25">
      <c r="A2489">
        <v>2587</v>
      </c>
      <c r="B2489" s="4">
        <v>1</v>
      </c>
      <c r="E2489" s="3">
        <v>4</v>
      </c>
    </row>
    <row r="2490" spans="1:5" x14ac:dyDescent="0.25">
      <c r="A2490">
        <v>2588</v>
      </c>
      <c r="B2490" s="4">
        <v>1</v>
      </c>
      <c r="E2490" s="3">
        <v>4</v>
      </c>
    </row>
    <row r="2491" spans="1:5" x14ac:dyDescent="0.25">
      <c r="A2491">
        <v>2589</v>
      </c>
      <c r="B2491" s="4">
        <v>1</v>
      </c>
      <c r="E2491" s="3">
        <v>4</v>
      </c>
    </row>
    <row r="2492" spans="1:5" x14ac:dyDescent="0.25">
      <c r="A2492">
        <v>2590</v>
      </c>
      <c r="B2492" s="4">
        <v>1</v>
      </c>
      <c r="E2492" s="3">
        <v>4</v>
      </c>
    </row>
    <row r="2493" spans="1:5" x14ac:dyDescent="0.25">
      <c r="A2493">
        <v>2591</v>
      </c>
      <c r="B2493" s="4">
        <v>1</v>
      </c>
      <c r="E2493" s="3">
        <v>4</v>
      </c>
    </row>
    <row r="2494" spans="1:5" x14ac:dyDescent="0.25">
      <c r="A2494">
        <v>2592</v>
      </c>
      <c r="B2494" s="4">
        <v>1</v>
      </c>
      <c r="E2494" s="3">
        <v>4</v>
      </c>
    </row>
    <row r="2495" spans="1:5" x14ac:dyDescent="0.25">
      <c r="A2495">
        <v>2593</v>
      </c>
      <c r="B2495" s="4">
        <v>1</v>
      </c>
      <c r="C2495" s="2">
        <v>2</v>
      </c>
      <c r="E2495" s="3">
        <v>4</v>
      </c>
    </row>
    <row r="2496" spans="1:5" x14ac:dyDescent="0.25">
      <c r="A2496">
        <v>2594</v>
      </c>
      <c r="B2496" s="4">
        <v>1</v>
      </c>
      <c r="C2496" s="2">
        <v>2</v>
      </c>
      <c r="E2496" s="3">
        <v>4</v>
      </c>
    </row>
    <row r="2497" spans="1:5" x14ac:dyDescent="0.25">
      <c r="A2497">
        <v>2595</v>
      </c>
      <c r="C2497" s="2">
        <v>2</v>
      </c>
      <c r="E2497" s="3">
        <v>4</v>
      </c>
    </row>
    <row r="2498" spans="1:5" x14ac:dyDescent="0.25">
      <c r="A2498">
        <v>2596</v>
      </c>
      <c r="C2498" s="2">
        <v>2</v>
      </c>
      <c r="E2498" s="3">
        <v>4</v>
      </c>
    </row>
    <row r="2499" spans="1:5" x14ac:dyDescent="0.25">
      <c r="A2499">
        <v>2597</v>
      </c>
      <c r="C2499" s="2">
        <v>2</v>
      </c>
      <c r="E2499" s="3">
        <v>4</v>
      </c>
    </row>
    <row r="2500" spans="1:5" x14ac:dyDescent="0.25">
      <c r="A2500">
        <v>2598</v>
      </c>
      <c r="C2500" s="2">
        <v>2</v>
      </c>
      <c r="D2500" s="5">
        <v>3</v>
      </c>
      <c r="E2500" s="3">
        <v>4</v>
      </c>
    </row>
    <row r="2501" spans="1:5" x14ac:dyDescent="0.25">
      <c r="A2501">
        <v>2599</v>
      </c>
      <c r="C2501" s="2">
        <v>2</v>
      </c>
      <c r="D2501" s="5">
        <v>3</v>
      </c>
    </row>
    <row r="2502" spans="1:5" x14ac:dyDescent="0.25">
      <c r="A2502">
        <v>2600</v>
      </c>
      <c r="C2502" s="2">
        <v>2</v>
      </c>
      <c r="D2502" s="5">
        <v>3</v>
      </c>
    </row>
    <row r="2503" spans="1:5" x14ac:dyDescent="0.25">
      <c r="A2503">
        <v>2601</v>
      </c>
      <c r="C2503" s="2">
        <v>2</v>
      </c>
      <c r="D2503" s="5">
        <v>3</v>
      </c>
    </row>
    <row r="2504" spans="1:5" x14ac:dyDescent="0.25">
      <c r="A2504">
        <v>2602</v>
      </c>
      <c r="C2504" s="2">
        <v>2</v>
      </c>
      <c r="D2504" s="5">
        <v>3</v>
      </c>
    </row>
    <row r="2505" spans="1:5" x14ac:dyDescent="0.25">
      <c r="A2505">
        <v>2603</v>
      </c>
      <c r="C2505" s="2">
        <v>2</v>
      </c>
      <c r="D2505" s="5">
        <v>3</v>
      </c>
    </row>
    <row r="2506" spans="1:5" x14ac:dyDescent="0.25">
      <c r="A2506">
        <v>2604</v>
      </c>
      <c r="C2506" s="2">
        <v>2</v>
      </c>
      <c r="D2506" s="5">
        <v>3</v>
      </c>
    </row>
    <row r="2507" spans="1:5" x14ac:dyDescent="0.25">
      <c r="A2507">
        <v>2605</v>
      </c>
      <c r="C2507" s="2">
        <v>2</v>
      </c>
      <c r="D2507" s="5">
        <v>3</v>
      </c>
    </row>
    <row r="2508" spans="1:5" x14ac:dyDescent="0.25">
      <c r="A2508">
        <v>2606</v>
      </c>
      <c r="B2508" s="4">
        <v>1</v>
      </c>
      <c r="C2508" s="2">
        <v>2</v>
      </c>
      <c r="D2508" s="5">
        <v>3</v>
      </c>
    </row>
    <row r="2509" spans="1:5" x14ac:dyDescent="0.25">
      <c r="A2509">
        <v>2607</v>
      </c>
      <c r="B2509" s="4">
        <v>1</v>
      </c>
      <c r="C2509" s="2">
        <v>2</v>
      </c>
      <c r="D2509" s="5">
        <v>3</v>
      </c>
    </row>
    <row r="2510" spans="1:5" x14ac:dyDescent="0.25">
      <c r="A2510">
        <v>2608</v>
      </c>
      <c r="B2510" s="4">
        <v>1</v>
      </c>
      <c r="D2510" s="5">
        <v>3</v>
      </c>
    </row>
    <row r="2511" spans="1:5" x14ac:dyDescent="0.25">
      <c r="A2511">
        <v>2609</v>
      </c>
      <c r="B2511" s="4">
        <v>1</v>
      </c>
      <c r="D2511" s="5">
        <v>3</v>
      </c>
    </row>
    <row r="2512" spans="1:5" x14ac:dyDescent="0.25">
      <c r="A2512">
        <v>2610</v>
      </c>
      <c r="B2512" s="4">
        <v>1</v>
      </c>
      <c r="D2512" s="5">
        <v>3</v>
      </c>
      <c r="E2512" s="3">
        <v>4</v>
      </c>
    </row>
    <row r="2513" spans="1:5" x14ac:dyDescent="0.25">
      <c r="A2513">
        <v>2611</v>
      </c>
      <c r="B2513" s="4">
        <v>1</v>
      </c>
      <c r="E2513" s="3">
        <v>4</v>
      </c>
    </row>
    <row r="2514" spans="1:5" x14ac:dyDescent="0.25">
      <c r="A2514">
        <v>2612</v>
      </c>
      <c r="B2514" s="4">
        <v>1</v>
      </c>
      <c r="E2514" s="3">
        <v>4</v>
      </c>
    </row>
    <row r="2515" spans="1:5" x14ac:dyDescent="0.25">
      <c r="A2515">
        <v>2613</v>
      </c>
      <c r="B2515" s="4">
        <v>1</v>
      </c>
      <c r="E2515" s="3">
        <v>4</v>
      </c>
    </row>
    <row r="2516" spans="1:5" x14ac:dyDescent="0.25">
      <c r="A2516">
        <v>2614</v>
      </c>
      <c r="B2516" s="4">
        <v>1</v>
      </c>
      <c r="E2516" s="3">
        <v>4</v>
      </c>
    </row>
    <row r="2517" spans="1:5" x14ac:dyDescent="0.25">
      <c r="A2517">
        <v>2615</v>
      </c>
      <c r="B2517" s="4">
        <v>1</v>
      </c>
      <c r="E2517" s="3">
        <v>4</v>
      </c>
    </row>
    <row r="2518" spans="1:5" x14ac:dyDescent="0.25">
      <c r="A2518">
        <v>2616</v>
      </c>
      <c r="B2518" s="4">
        <v>1</v>
      </c>
      <c r="E2518" s="3">
        <v>4</v>
      </c>
    </row>
    <row r="2519" spans="1:5" x14ac:dyDescent="0.25">
      <c r="A2519">
        <v>2617</v>
      </c>
      <c r="B2519" s="4">
        <v>1</v>
      </c>
      <c r="E2519" s="3">
        <v>4</v>
      </c>
    </row>
    <row r="2520" spans="1:5" x14ac:dyDescent="0.25">
      <c r="A2520">
        <v>2618</v>
      </c>
      <c r="B2520" s="4">
        <v>1</v>
      </c>
      <c r="E2520" s="3">
        <v>4</v>
      </c>
    </row>
    <row r="2521" spans="1:5" x14ac:dyDescent="0.25">
      <c r="A2521">
        <v>2619</v>
      </c>
      <c r="B2521" s="4">
        <v>1</v>
      </c>
      <c r="C2521" s="2">
        <v>2</v>
      </c>
      <c r="E2521" s="3">
        <v>4</v>
      </c>
    </row>
    <row r="2522" spans="1:5" x14ac:dyDescent="0.25">
      <c r="A2522">
        <v>2620</v>
      </c>
      <c r="B2522" s="4">
        <v>1</v>
      </c>
      <c r="C2522" s="2">
        <v>2</v>
      </c>
      <c r="E2522" s="3">
        <v>4</v>
      </c>
    </row>
    <row r="2523" spans="1:5" x14ac:dyDescent="0.25">
      <c r="A2523">
        <v>2621</v>
      </c>
      <c r="B2523" s="4">
        <v>1</v>
      </c>
      <c r="C2523" s="2">
        <v>2</v>
      </c>
      <c r="E2523" s="3">
        <v>4</v>
      </c>
    </row>
    <row r="2524" spans="1:5" x14ac:dyDescent="0.25">
      <c r="A2524">
        <v>2622</v>
      </c>
      <c r="C2524" s="2">
        <v>2</v>
      </c>
      <c r="D2524" s="5">
        <v>3</v>
      </c>
      <c r="E2524" s="3">
        <v>4</v>
      </c>
    </row>
    <row r="2525" spans="1:5" x14ac:dyDescent="0.25">
      <c r="A2525">
        <v>2623</v>
      </c>
      <c r="C2525" s="2">
        <v>2</v>
      </c>
      <c r="D2525" s="5">
        <v>3</v>
      </c>
      <c r="E2525" s="3">
        <v>4</v>
      </c>
    </row>
    <row r="2526" spans="1:5" x14ac:dyDescent="0.25">
      <c r="A2526">
        <v>2624</v>
      </c>
      <c r="C2526" s="2">
        <v>2</v>
      </c>
      <c r="D2526" s="5">
        <v>3</v>
      </c>
      <c r="E2526" s="3">
        <v>4</v>
      </c>
    </row>
    <row r="2527" spans="1:5" x14ac:dyDescent="0.25">
      <c r="A2527">
        <v>2625</v>
      </c>
      <c r="C2527" s="2">
        <v>2</v>
      </c>
      <c r="D2527" s="5">
        <v>3</v>
      </c>
      <c r="E2527" s="3">
        <v>4</v>
      </c>
    </row>
    <row r="2528" spans="1:5" x14ac:dyDescent="0.25">
      <c r="A2528">
        <v>2626</v>
      </c>
      <c r="C2528" s="2">
        <v>2</v>
      </c>
      <c r="D2528" s="5">
        <v>3</v>
      </c>
    </row>
    <row r="2529" spans="1:5" x14ac:dyDescent="0.25">
      <c r="A2529">
        <v>2627</v>
      </c>
      <c r="C2529" s="2">
        <v>2</v>
      </c>
      <c r="D2529" s="5">
        <v>3</v>
      </c>
    </row>
    <row r="2530" spans="1:5" x14ac:dyDescent="0.25">
      <c r="A2530">
        <v>2628</v>
      </c>
      <c r="C2530" s="2">
        <v>2</v>
      </c>
      <c r="D2530" s="5">
        <v>3</v>
      </c>
    </row>
    <row r="2531" spans="1:5" x14ac:dyDescent="0.25">
      <c r="A2531">
        <v>2629</v>
      </c>
      <c r="C2531" s="2">
        <v>2</v>
      </c>
      <c r="D2531" s="5">
        <v>3</v>
      </c>
    </row>
    <row r="2532" spans="1:5" x14ac:dyDescent="0.25">
      <c r="A2532">
        <v>2630</v>
      </c>
      <c r="C2532" s="2">
        <v>2</v>
      </c>
      <c r="D2532" s="5">
        <v>3</v>
      </c>
    </row>
    <row r="2533" spans="1:5" x14ac:dyDescent="0.25">
      <c r="A2533">
        <v>2631</v>
      </c>
      <c r="C2533" s="2">
        <v>2</v>
      </c>
      <c r="D2533" s="5">
        <v>3</v>
      </c>
    </row>
    <row r="2534" spans="1:5" x14ac:dyDescent="0.25">
      <c r="A2534">
        <v>2632</v>
      </c>
      <c r="C2534" s="2">
        <v>2</v>
      </c>
      <c r="D2534" s="5">
        <v>3</v>
      </c>
    </row>
    <row r="2535" spans="1:5" x14ac:dyDescent="0.25">
      <c r="A2535">
        <v>2633</v>
      </c>
      <c r="C2535" s="2">
        <v>2</v>
      </c>
      <c r="D2535" s="5">
        <v>3</v>
      </c>
    </row>
    <row r="2536" spans="1:5" x14ac:dyDescent="0.25">
      <c r="A2536">
        <v>2634</v>
      </c>
      <c r="B2536" s="4">
        <v>1</v>
      </c>
      <c r="C2536" s="2">
        <v>2</v>
      </c>
      <c r="D2536" s="5">
        <v>3</v>
      </c>
    </row>
    <row r="2537" spans="1:5" x14ac:dyDescent="0.25">
      <c r="A2537">
        <v>2635</v>
      </c>
      <c r="B2537" s="4">
        <v>1</v>
      </c>
      <c r="C2537" s="2">
        <v>2</v>
      </c>
      <c r="D2537" s="5">
        <v>3</v>
      </c>
    </row>
    <row r="2538" spans="1:5" x14ac:dyDescent="0.25">
      <c r="A2538">
        <v>2636</v>
      </c>
      <c r="B2538" s="4">
        <v>1</v>
      </c>
      <c r="D2538" s="5">
        <v>3</v>
      </c>
    </row>
    <row r="2539" spans="1:5" x14ac:dyDescent="0.25">
      <c r="A2539">
        <v>2637</v>
      </c>
      <c r="B2539" s="4">
        <v>1</v>
      </c>
      <c r="D2539" s="5">
        <v>3</v>
      </c>
      <c r="E2539" s="3">
        <v>4</v>
      </c>
    </row>
    <row r="2540" spans="1:5" x14ac:dyDescent="0.25">
      <c r="A2540">
        <v>2638</v>
      </c>
      <c r="B2540" s="4">
        <v>1</v>
      </c>
      <c r="D2540" s="5">
        <v>3</v>
      </c>
      <c r="E2540" s="3">
        <v>4</v>
      </c>
    </row>
    <row r="2541" spans="1:5" x14ac:dyDescent="0.25">
      <c r="A2541">
        <v>2639</v>
      </c>
      <c r="B2541" s="4">
        <v>1</v>
      </c>
      <c r="E2541" s="3">
        <v>4</v>
      </c>
    </row>
    <row r="2542" spans="1:5" x14ac:dyDescent="0.25">
      <c r="A2542">
        <v>2640</v>
      </c>
      <c r="B2542" s="4">
        <v>1</v>
      </c>
      <c r="E2542" s="3">
        <v>4</v>
      </c>
    </row>
    <row r="2543" spans="1:5" x14ac:dyDescent="0.25">
      <c r="A2543">
        <v>2641</v>
      </c>
      <c r="B2543" s="4">
        <v>1</v>
      </c>
      <c r="E2543" s="3">
        <v>4</v>
      </c>
    </row>
    <row r="2544" spans="1:5" x14ac:dyDescent="0.25">
      <c r="A2544">
        <v>2642</v>
      </c>
      <c r="B2544" s="4">
        <v>1</v>
      </c>
      <c r="E2544" s="3">
        <v>4</v>
      </c>
    </row>
    <row r="2545" spans="1:5" x14ac:dyDescent="0.25">
      <c r="A2545">
        <v>2643</v>
      </c>
      <c r="B2545" s="4">
        <v>1</v>
      </c>
      <c r="E2545" s="3">
        <v>4</v>
      </c>
    </row>
    <row r="2546" spans="1:5" x14ac:dyDescent="0.25">
      <c r="A2546">
        <v>2644</v>
      </c>
      <c r="B2546" s="4">
        <v>1</v>
      </c>
      <c r="E2546" s="3">
        <v>4</v>
      </c>
    </row>
    <row r="2547" spans="1:5" x14ac:dyDescent="0.25">
      <c r="A2547">
        <v>2645</v>
      </c>
      <c r="B2547" s="4">
        <v>1</v>
      </c>
      <c r="E2547" s="3">
        <v>4</v>
      </c>
    </row>
    <row r="2548" spans="1:5" x14ac:dyDescent="0.25">
      <c r="A2548">
        <v>2646</v>
      </c>
      <c r="B2548" s="4">
        <v>1</v>
      </c>
      <c r="E2548" s="3">
        <v>4</v>
      </c>
    </row>
    <row r="2549" spans="1:5" x14ac:dyDescent="0.25">
      <c r="A2549">
        <v>2647</v>
      </c>
      <c r="B2549" s="4">
        <v>1</v>
      </c>
      <c r="E2549" s="3">
        <v>4</v>
      </c>
    </row>
    <row r="2550" spans="1:5" x14ac:dyDescent="0.25">
      <c r="A2550">
        <v>2648</v>
      </c>
      <c r="B2550" s="4">
        <v>1</v>
      </c>
      <c r="C2550" s="2">
        <v>2</v>
      </c>
      <c r="E2550" s="3">
        <v>4</v>
      </c>
    </row>
    <row r="2551" spans="1:5" x14ac:dyDescent="0.25">
      <c r="A2551">
        <v>2649</v>
      </c>
      <c r="B2551" s="4">
        <v>1</v>
      </c>
      <c r="C2551" s="2">
        <v>2</v>
      </c>
      <c r="E2551" s="3">
        <v>4</v>
      </c>
    </row>
    <row r="2552" spans="1:5" x14ac:dyDescent="0.25">
      <c r="A2552">
        <v>2650</v>
      </c>
      <c r="C2552" s="2">
        <v>2</v>
      </c>
      <c r="E2552" s="3">
        <v>4</v>
      </c>
    </row>
    <row r="2553" spans="1:5" x14ac:dyDescent="0.25">
      <c r="A2553">
        <v>2651</v>
      </c>
      <c r="C2553" s="2">
        <v>2</v>
      </c>
      <c r="D2553" s="5">
        <v>3</v>
      </c>
      <c r="E2553" s="3">
        <v>4</v>
      </c>
    </row>
    <row r="2554" spans="1:5" x14ac:dyDescent="0.25">
      <c r="A2554">
        <v>2652</v>
      </c>
      <c r="C2554" s="2">
        <v>2</v>
      </c>
      <c r="D2554" s="5">
        <v>3</v>
      </c>
      <c r="E2554" s="3">
        <v>4</v>
      </c>
    </row>
    <row r="2555" spans="1:5" x14ac:dyDescent="0.25">
      <c r="A2555">
        <v>2653</v>
      </c>
      <c r="C2555" s="2">
        <v>2</v>
      </c>
      <c r="D2555" s="5">
        <v>3</v>
      </c>
      <c r="E2555" s="3">
        <v>4</v>
      </c>
    </row>
    <row r="2556" spans="1:5" x14ac:dyDescent="0.25">
      <c r="A2556">
        <v>2654</v>
      </c>
      <c r="C2556" s="2">
        <v>2</v>
      </c>
      <c r="D2556" s="5">
        <v>3</v>
      </c>
      <c r="E2556" s="3">
        <v>4</v>
      </c>
    </row>
    <row r="2557" spans="1:5" x14ac:dyDescent="0.25">
      <c r="A2557">
        <v>2655</v>
      </c>
      <c r="C2557" s="2">
        <v>2</v>
      </c>
      <c r="D2557" s="5">
        <v>3</v>
      </c>
    </row>
    <row r="2558" spans="1:5" x14ac:dyDescent="0.25">
      <c r="A2558">
        <v>2656</v>
      </c>
      <c r="C2558" s="2">
        <v>2</v>
      </c>
      <c r="D2558" s="5">
        <v>3</v>
      </c>
    </row>
    <row r="2559" spans="1:5" x14ac:dyDescent="0.25">
      <c r="A2559">
        <v>2657</v>
      </c>
      <c r="C2559" s="2">
        <v>2</v>
      </c>
      <c r="D2559" s="5">
        <v>3</v>
      </c>
    </row>
    <row r="2560" spans="1:5" x14ac:dyDescent="0.25">
      <c r="A2560">
        <v>2658</v>
      </c>
      <c r="C2560" s="2">
        <v>2</v>
      </c>
      <c r="D2560" s="5">
        <v>3</v>
      </c>
    </row>
    <row r="2561" spans="1:5" x14ac:dyDescent="0.25">
      <c r="A2561">
        <v>2659</v>
      </c>
      <c r="C2561" s="2">
        <v>2</v>
      </c>
      <c r="D2561" s="5">
        <v>3</v>
      </c>
    </row>
    <row r="2562" spans="1:5" x14ac:dyDescent="0.25">
      <c r="A2562">
        <v>2660</v>
      </c>
      <c r="C2562" s="2">
        <v>2</v>
      </c>
      <c r="D2562" s="5">
        <v>3</v>
      </c>
    </row>
    <row r="2563" spans="1:5" x14ac:dyDescent="0.25">
      <c r="A2563">
        <v>2661</v>
      </c>
      <c r="C2563" s="2">
        <v>2</v>
      </c>
      <c r="D2563" s="5">
        <v>3</v>
      </c>
    </row>
    <row r="2564" spans="1:5" x14ac:dyDescent="0.25">
      <c r="A2564">
        <v>2662</v>
      </c>
      <c r="C2564" s="2">
        <v>2</v>
      </c>
      <c r="D2564" s="5">
        <v>3</v>
      </c>
    </row>
    <row r="2565" spans="1:5" x14ac:dyDescent="0.25">
      <c r="A2565">
        <v>2663</v>
      </c>
      <c r="B2565" s="4">
        <v>1</v>
      </c>
      <c r="C2565" s="2">
        <v>2</v>
      </c>
      <c r="D2565" s="5">
        <v>3</v>
      </c>
    </row>
    <row r="2566" spans="1:5" x14ac:dyDescent="0.25">
      <c r="A2566">
        <v>2664</v>
      </c>
      <c r="B2566" s="4">
        <v>1</v>
      </c>
      <c r="C2566" s="2">
        <v>2</v>
      </c>
      <c r="D2566" s="5">
        <v>3</v>
      </c>
    </row>
    <row r="2567" spans="1:5" x14ac:dyDescent="0.25">
      <c r="A2567">
        <v>2665</v>
      </c>
      <c r="B2567" s="4">
        <v>1</v>
      </c>
      <c r="C2567" s="2">
        <v>2</v>
      </c>
      <c r="D2567" s="5">
        <v>3</v>
      </c>
    </row>
    <row r="2568" spans="1:5" x14ac:dyDescent="0.25">
      <c r="A2568">
        <v>2666</v>
      </c>
      <c r="B2568" s="4">
        <v>1</v>
      </c>
      <c r="D2568" s="5">
        <v>3</v>
      </c>
    </row>
    <row r="2569" spans="1:5" x14ac:dyDescent="0.25">
      <c r="A2569">
        <v>2667</v>
      </c>
      <c r="B2569" s="4">
        <v>1</v>
      </c>
      <c r="D2569" s="5">
        <v>3</v>
      </c>
      <c r="E2569" s="3">
        <v>4</v>
      </c>
    </row>
    <row r="2570" spans="1:5" x14ac:dyDescent="0.25">
      <c r="A2570">
        <v>2668</v>
      </c>
      <c r="B2570" s="4">
        <v>1</v>
      </c>
      <c r="D2570" s="5">
        <v>3</v>
      </c>
      <c r="E2570" s="3">
        <v>4</v>
      </c>
    </row>
    <row r="2571" spans="1:5" x14ac:dyDescent="0.25">
      <c r="A2571">
        <v>2669</v>
      </c>
      <c r="B2571" s="4">
        <v>1</v>
      </c>
      <c r="E2571" s="3">
        <v>4</v>
      </c>
    </row>
    <row r="2572" spans="1:5" x14ac:dyDescent="0.25">
      <c r="A2572">
        <v>2670</v>
      </c>
      <c r="B2572" s="4">
        <v>1</v>
      </c>
      <c r="E2572" s="3">
        <v>4</v>
      </c>
    </row>
    <row r="2573" spans="1:5" x14ac:dyDescent="0.25">
      <c r="A2573">
        <v>2671</v>
      </c>
      <c r="B2573" s="4">
        <v>1</v>
      </c>
      <c r="E2573" s="3">
        <v>4</v>
      </c>
    </row>
    <row r="2574" spans="1:5" x14ac:dyDescent="0.25">
      <c r="A2574">
        <v>2672</v>
      </c>
      <c r="B2574" s="4">
        <v>1</v>
      </c>
      <c r="E2574" s="3">
        <v>4</v>
      </c>
    </row>
    <row r="2575" spans="1:5" x14ac:dyDescent="0.25">
      <c r="A2575">
        <v>2673</v>
      </c>
      <c r="B2575" s="4">
        <v>1</v>
      </c>
      <c r="E2575" s="3">
        <v>4</v>
      </c>
    </row>
    <row r="2576" spans="1:5" x14ac:dyDescent="0.25">
      <c r="A2576">
        <v>2674</v>
      </c>
      <c r="B2576" s="4">
        <v>1</v>
      </c>
      <c r="E2576" s="3">
        <v>4</v>
      </c>
    </row>
    <row r="2577" spans="1:5" x14ac:dyDescent="0.25">
      <c r="A2577">
        <v>2675</v>
      </c>
      <c r="B2577" s="4">
        <v>1</v>
      </c>
      <c r="E2577" s="3">
        <v>4</v>
      </c>
    </row>
    <row r="2578" spans="1:5" x14ac:dyDescent="0.25">
      <c r="A2578">
        <v>2676</v>
      </c>
      <c r="B2578" s="4">
        <v>1</v>
      </c>
      <c r="E2578" s="3">
        <v>4</v>
      </c>
    </row>
    <row r="2579" spans="1:5" x14ac:dyDescent="0.25">
      <c r="A2579">
        <v>2677</v>
      </c>
      <c r="B2579" s="4">
        <v>1</v>
      </c>
      <c r="E2579" s="3">
        <v>4</v>
      </c>
    </row>
    <row r="2580" spans="1:5" x14ac:dyDescent="0.25">
      <c r="A2580">
        <v>2678</v>
      </c>
      <c r="B2580" s="4">
        <v>1</v>
      </c>
      <c r="C2580" s="2">
        <v>2</v>
      </c>
      <c r="E2580" s="3">
        <v>4</v>
      </c>
    </row>
    <row r="2581" spans="1:5" x14ac:dyDescent="0.25">
      <c r="A2581">
        <v>2679</v>
      </c>
      <c r="B2581" s="4">
        <v>1</v>
      </c>
      <c r="C2581" s="2">
        <v>2</v>
      </c>
      <c r="E2581" s="3">
        <v>4</v>
      </c>
    </row>
    <row r="2582" spans="1:5" x14ac:dyDescent="0.25">
      <c r="A2582">
        <v>2680</v>
      </c>
      <c r="B2582" s="4">
        <v>1</v>
      </c>
      <c r="C2582" s="2">
        <v>2</v>
      </c>
      <c r="E2582" s="3">
        <v>4</v>
      </c>
    </row>
    <row r="2583" spans="1:5" x14ac:dyDescent="0.25">
      <c r="A2583">
        <v>2681</v>
      </c>
      <c r="C2583" s="2">
        <v>2</v>
      </c>
      <c r="E2583" s="3">
        <v>4</v>
      </c>
    </row>
    <row r="2584" spans="1:5" x14ac:dyDescent="0.25">
      <c r="A2584">
        <v>2682</v>
      </c>
      <c r="C2584" s="2">
        <v>2</v>
      </c>
      <c r="E2584" s="3">
        <v>4</v>
      </c>
    </row>
    <row r="2585" spans="1:5" x14ac:dyDescent="0.25">
      <c r="A2585">
        <v>2683</v>
      </c>
      <c r="C2585" s="2">
        <v>2</v>
      </c>
      <c r="D2585" s="5">
        <v>3</v>
      </c>
      <c r="E2585" s="3">
        <v>4</v>
      </c>
    </row>
    <row r="2586" spans="1:5" x14ac:dyDescent="0.25">
      <c r="A2586">
        <v>2684</v>
      </c>
      <c r="C2586" s="2">
        <v>2</v>
      </c>
      <c r="D2586" s="5">
        <v>3</v>
      </c>
      <c r="E2586" s="3">
        <v>4</v>
      </c>
    </row>
    <row r="2587" spans="1:5" x14ac:dyDescent="0.25">
      <c r="A2587">
        <v>2685</v>
      </c>
      <c r="C2587" s="2">
        <v>2</v>
      </c>
      <c r="D2587" s="5">
        <v>3</v>
      </c>
    </row>
    <row r="2588" spans="1:5" x14ac:dyDescent="0.25">
      <c r="A2588">
        <v>2686</v>
      </c>
      <c r="C2588" s="2">
        <v>2</v>
      </c>
      <c r="D2588" s="5">
        <v>3</v>
      </c>
    </row>
    <row r="2589" spans="1:5" x14ac:dyDescent="0.25">
      <c r="A2589">
        <v>2687</v>
      </c>
      <c r="C2589" s="2">
        <v>2</v>
      </c>
      <c r="D2589" s="5">
        <v>3</v>
      </c>
    </row>
    <row r="2590" spans="1:5" x14ac:dyDescent="0.25">
      <c r="A2590">
        <v>2688</v>
      </c>
      <c r="C2590" s="2">
        <v>2</v>
      </c>
      <c r="D2590" s="5">
        <v>3</v>
      </c>
    </row>
    <row r="2591" spans="1:5" x14ac:dyDescent="0.25">
      <c r="A2591">
        <v>2689</v>
      </c>
      <c r="C2591" s="2">
        <v>2</v>
      </c>
      <c r="D2591" s="5">
        <v>3</v>
      </c>
    </row>
    <row r="2592" spans="1:5" x14ac:dyDescent="0.25">
      <c r="A2592">
        <v>2690</v>
      </c>
      <c r="C2592" s="2">
        <v>2</v>
      </c>
      <c r="D2592" s="5">
        <v>3</v>
      </c>
    </row>
    <row r="2593" spans="1:8" x14ac:dyDescent="0.25">
      <c r="A2593">
        <v>2691</v>
      </c>
      <c r="C2593" s="2">
        <v>2</v>
      </c>
      <c r="D2593" s="5">
        <v>3</v>
      </c>
    </row>
    <row r="2594" spans="1:8" x14ac:dyDescent="0.25">
      <c r="A2594">
        <v>2692</v>
      </c>
      <c r="C2594" s="2">
        <v>2</v>
      </c>
      <c r="D2594" s="5">
        <v>3</v>
      </c>
    </row>
    <row r="2595" spans="1:8" x14ac:dyDescent="0.25">
      <c r="A2595">
        <v>2693</v>
      </c>
      <c r="C2595" s="2">
        <v>2</v>
      </c>
      <c r="D2595" s="5">
        <v>3</v>
      </c>
    </row>
    <row r="2596" spans="1:8" x14ac:dyDescent="0.25">
      <c r="A2596">
        <v>2694</v>
      </c>
      <c r="C2596" s="2">
        <v>2</v>
      </c>
      <c r="D2596" s="5">
        <v>3</v>
      </c>
    </row>
    <row r="2597" spans="1:8" x14ac:dyDescent="0.25">
      <c r="A2597">
        <v>2695</v>
      </c>
      <c r="B2597" s="4">
        <v>1</v>
      </c>
      <c r="C2597" s="2">
        <v>2</v>
      </c>
      <c r="D2597" s="5">
        <v>3</v>
      </c>
    </row>
    <row r="2598" spans="1:8" x14ac:dyDescent="0.25">
      <c r="A2598">
        <v>2696</v>
      </c>
      <c r="B2598" s="4">
        <v>1</v>
      </c>
      <c r="C2598" s="2">
        <v>2</v>
      </c>
      <c r="D2598" s="5">
        <v>3</v>
      </c>
    </row>
    <row r="2599" spans="1:8" x14ac:dyDescent="0.25">
      <c r="A2599">
        <v>2697</v>
      </c>
      <c r="B2599" s="4">
        <v>1</v>
      </c>
      <c r="C2599" s="2">
        <v>2</v>
      </c>
      <c r="D2599" s="5">
        <v>3</v>
      </c>
    </row>
    <row r="2600" spans="1:8" x14ac:dyDescent="0.25">
      <c r="A2600">
        <v>2698</v>
      </c>
      <c r="B2600" s="4">
        <v>1</v>
      </c>
      <c r="D2600" s="5">
        <v>3</v>
      </c>
      <c r="H2600" s="3" t="s">
        <v>233</v>
      </c>
    </row>
    <row r="2601" spans="1:8" x14ac:dyDescent="0.25">
      <c r="A2601">
        <v>2699</v>
      </c>
      <c r="B2601" s="4">
        <v>1</v>
      </c>
      <c r="D2601" s="5">
        <v>3</v>
      </c>
      <c r="H2601" s="3" t="s">
        <v>233</v>
      </c>
    </row>
    <row r="2602" spans="1:8" x14ac:dyDescent="0.25">
      <c r="A2602">
        <v>2700</v>
      </c>
      <c r="B2602" s="4">
        <v>1</v>
      </c>
      <c r="D2602" s="5">
        <v>3</v>
      </c>
      <c r="H2602" s="3" t="s">
        <v>233</v>
      </c>
    </row>
    <row r="2603" spans="1:8" x14ac:dyDescent="0.25">
      <c r="A2603">
        <v>2701</v>
      </c>
      <c r="B2603" s="4">
        <v>1</v>
      </c>
      <c r="H2603" s="3" t="s">
        <v>233</v>
      </c>
    </row>
    <row r="2604" spans="1:8" x14ac:dyDescent="0.25">
      <c r="A2604">
        <v>2702</v>
      </c>
      <c r="B2604" s="4">
        <v>1</v>
      </c>
      <c r="F2604" t="s">
        <v>22</v>
      </c>
      <c r="H2604" s="3" t="s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2025-07-07T12:45:26Z</dcterms:created>
  <dcterms:modified xsi:type="dcterms:W3CDTF">2025-08-12T19:08:47Z</dcterms:modified>
</cp:coreProperties>
</file>